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-2018-_\129-P18P129 - Tišnov - Kuchyň_Gymnaium\-_Podklady_odevzdané-_\190509_P18P129_D.1.4.1_VZT - bez výrobců\Předběžný_rozpočet\"/>
    </mc:Choice>
  </mc:AlternateContent>
  <bookViews>
    <workbookView xWindow="19515" yWindow="-18135" windowWidth="29040" windowHeight="17790" activeTab="2"/>
  </bookViews>
  <sheets>
    <sheet name="Krycí list" sheetId="1" r:id="rId1"/>
    <sheet name="Rekapitulace" sheetId="2" r:id="rId2"/>
    <sheet name="Položky" sheetId="3" r:id="rId3"/>
    <sheet name="List1" sheetId="4" r:id="rId4"/>
  </sheets>
  <externalReferences>
    <externalReference r:id="rId5"/>
  </externalReferences>
  <definedNames>
    <definedName name="_xlnm._FilterDatabase" localSheetId="2" hidden="1">Položky!$A$6:$G$42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Rekapitulace!#REF!</definedName>
    <definedName name="Dodavka0">Položky!#REF!</definedName>
    <definedName name="HSV">Rekapitulace!$E$11</definedName>
    <definedName name="HSV0">Položky!#REF!</definedName>
    <definedName name="HZS">Rekapitulace!$H$11</definedName>
    <definedName name="HZS0">Položky!#REF!</definedName>
    <definedName name="JKSO">'Krycí list'!$G$2</definedName>
    <definedName name="MJ">'Krycí list'!$G$5</definedName>
    <definedName name="Mont">Rekapitulace!$G$11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list'!#REF!</definedName>
    <definedName name="_xlnm.Print_Area" localSheetId="0">'Krycí list'!$A$1:$G$45</definedName>
    <definedName name="_xlnm.Print_Area" localSheetId="2">Položky!$A$1:$G$60</definedName>
    <definedName name="_xlnm.Print_Area" localSheetId="1">Rekapitulace!$A$1:$H$19</definedName>
    <definedName name="PocetMJ">'Krycí list'!$G$6</definedName>
    <definedName name="Poznamka">'Krycí list'!$B$37</definedName>
    <definedName name="Profese">'Krycí list'!$E$2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soustava">'Krycí list'!$C$2</definedName>
    <definedName name="soustva">'Krycí list'!$C$2</definedName>
    <definedName name="Typ">Položky!#REF!</definedName>
    <definedName name="VRN">Rekapitulace!$G$18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ařazení">'Krycí list'!$A$2</definedName>
    <definedName name="Zhotovitel">'Krycí list'!$C$11:$E$11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3" l="1"/>
  <c r="E23" i="3"/>
  <c r="G23" i="3" s="1"/>
  <c r="E25" i="3" l="1"/>
  <c r="G25" i="3" s="1"/>
  <c r="G26" i="3" l="1"/>
  <c r="G38" i="3"/>
  <c r="G32" i="3" l="1"/>
  <c r="G40" i="3" l="1"/>
  <c r="G39" i="3"/>
  <c r="G31" i="3"/>
  <c r="G34" i="3" l="1"/>
  <c r="G33" i="3" l="1"/>
  <c r="G30" i="3" l="1"/>
  <c r="G29" i="3"/>
  <c r="E28" i="3"/>
  <c r="G18" i="3" l="1"/>
  <c r="G20" i="3"/>
  <c r="G8" i="3"/>
  <c r="G12" i="3" l="1"/>
  <c r="G11" i="3"/>
  <c r="A9" i="3"/>
  <c r="G27" i="3"/>
  <c r="G28" i="3"/>
  <c r="G15" i="3"/>
  <c r="A10" i="3" l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G21" i="3"/>
  <c r="G17" i="3"/>
  <c r="G14" i="3"/>
  <c r="G9" i="3"/>
  <c r="G10" i="3" l="1"/>
  <c r="G13" i="3"/>
  <c r="G16" i="3"/>
  <c r="G19" i="3"/>
  <c r="G22" i="3"/>
  <c r="G35" i="3"/>
  <c r="G37" i="3"/>
  <c r="G41" i="3"/>
  <c r="G44" i="3"/>
  <c r="G45" i="3"/>
  <c r="G46" i="3"/>
  <c r="G47" i="3"/>
  <c r="G48" i="3"/>
  <c r="G49" i="3"/>
  <c r="G50" i="3"/>
  <c r="G51" i="3"/>
  <c r="G52" i="3"/>
  <c r="G53" i="3"/>
  <c r="G54" i="3"/>
  <c r="E24" i="3"/>
  <c r="G24" i="3" s="1"/>
  <c r="F42" i="3" l="1"/>
  <c r="F36" i="3" s="1"/>
  <c r="G55" i="3"/>
  <c r="G36" i="3" l="1"/>
  <c r="G42" i="3" s="1"/>
  <c r="G42" i="2"/>
  <c r="G21" i="2"/>
  <c r="C33" i="1" l="1"/>
  <c r="F33" i="1" s="1"/>
  <c r="D16" i="1"/>
  <c r="D15" i="1"/>
  <c r="C9" i="1"/>
  <c r="G7" i="1"/>
  <c r="B10" i="2"/>
  <c r="A10" i="2"/>
  <c r="B9" i="2"/>
  <c r="A9" i="2"/>
  <c r="C42" i="3" l="1"/>
  <c r="H9" i="2"/>
  <c r="H11" i="2" s="1"/>
  <c r="C21" i="1" s="1"/>
  <c r="AT42" i="3"/>
  <c r="AS42" i="3"/>
  <c r="AR42" i="3"/>
  <c r="AQ42" i="3"/>
  <c r="AP42" i="3"/>
  <c r="D4" i="3"/>
  <c r="F3" i="3"/>
  <c r="D3" i="3"/>
  <c r="G1" i="2"/>
  <c r="C4" i="3"/>
  <c r="C3" i="3"/>
  <c r="C2" i="2"/>
  <c r="C1" i="2"/>
  <c r="F10" i="2" l="1"/>
  <c r="G9" i="2" l="1"/>
  <c r="G11" i="2" s="1"/>
  <c r="C17" i="1" s="1"/>
  <c r="E9" i="2" l="1"/>
  <c r="E11" i="2" s="1"/>
  <c r="C15" i="1" s="1"/>
  <c r="G61" i="3"/>
  <c r="F9" i="2" l="1"/>
  <c r="F11" i="2" s="1"/>
  <c r="C16" i="1" s="1"/>
  <c r="C19" i="1" s="1"/>
  <c r="C22" i="1" s="1"/>
  <c r="I9" i="2" l="1"/>
  <c r="G16" i="2" l="1"/>
  <c r="H16" i="2" s="1"/>
  <c r="G15" i="1" s="1"/>
  <c r="I11" i="2"/>
  <c r="G17" i="2"/>
  <c r="H17" i="2" s="1"/>
  <c r="G16" i="1" s="1"/>
  <c r="G18" i="2" l="1"/>
  <c r="G23" i="1" s="1"/>
  <c r="G22" i="1" l="1"/>
  <c r="C23" i="1"/>
  <c r="F30" i="1" s="1"/>
  <c r="F31" i="1" s="1"/>
  <c r="F34" i="1" s="1"/>
</calcChain>
</file>

<file path=xl/sharedStrings.xml><?xml version="1.0" encoding="utf-8"?>
<sst xmlns="http://schemas.openxmlformats.org/spreadsheetml/2006/main" count="276" uniqueCount="220">
  <si>
    <t>Rozpočet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</si>
  <si>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</si>
  <si>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</si>
  <si>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</si>
  <si>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</si>
  <si>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</si>
  <si>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</si>
  <si>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</si>
  <si>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</si>
  <si>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</si>
  <si>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</si>
  <si>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</si>
  <si>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</si>
  <si>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</si>
  <si>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</si>
  <si>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</si>
  <si>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</si>
  <si>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</si>
  <si>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</si>
  <si>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</si>
  <si>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</si>
  <si>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</si>
  <si>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</si>
  <si>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</si>
  <si>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</si>
  <si>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</si>
  <si>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</si>
  <si>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</si>
  <si>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</si>
  <si>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</si>
  <si>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</si>
  <si>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</si>
  <si>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</si>
  <si>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</si>
  <si>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</si>
  <si>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</si>
  <si>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</si>
  <si>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</si>
  <si>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</si>
  <si>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</si>
  <si>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</si>
  <si>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</si>
  <si>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</si>
  <si>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</si>
  <si>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</si>
  <si>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</si>
  <si>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</si>
  <si>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</si>
  <si>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</si>
  <si>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</si>
  <si>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</si>
  <si>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</si>
  <si>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</si>
  <si>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</si>
  <si>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</si>
  <si>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</si>
  <si>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</si>
  <si>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</si>
  <si>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</si>
  <si>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</si>
  <si>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</si>
  <si>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</si>
  <si>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</si>
  <si>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</si>
  <si>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</si>
  <si>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hod</t>
  </si>
  <si>
    <t>Mimostaveništní doprava</t>
  </si>
  <si>
    <t>Zařízení staveniště</t>
  </si>
  <si>
    <t>Ostatní položky</t>
  </si>
  <si>
    <t>900 Ostatní položky</t>
  </si>
  <si>
    <t>Speciální pokyny pro projektování</t>
  </si>
  <si>
    <t>Rozšíření na dva topné okruhy</t>
  </si>
  <si>
    <t>Čidlo teploty teplé vody a nabíjecí čerpadlo zásobníku</t>
  </si>
  <si>
    <t>se připojí na svorky EMS kotle.</t>
  </si>
  <si>
    <t>Oblast použití hydrauliky bez rozdělovače v rozsahu od</t>
  </si>
  <si>
    <t>ΔT = 15 - 25 K (při ΔT = 20 K se tlaková ztráta kotle</t>
  </si>
  <si>
    <t>pohybuje cca mezi 95 mbar až 115 mbar).</t>
  </si>
  <si>
    <t>Maximální ΔT mezi teplotou výstupu a zpátečky činí při</t>
  </si>
  <si>
    <t>jmenovitém výkonu 30 K. Od ΔT = 30 K moduluje hořák</t>
  </si>
  <si>
    <t>výkon kotle dolů až k nejmenšímu výkonu, když</t>
  </si>
  <si>
    <t>nedochází k žádnému odběru tepla. Při dimenzování</t>
  </si>
  <si>
    <t>topného systému je toto nutné zohlednit.</t>
  </si>
  <si>
    <t>Tlaková ztráta kotle by včetně uzavíracích zařízení</t>
  </si>
  <si>
    <t>měla činit maximálně 130 mbar až 150 mbar. Je-li</t>
  </si>
  <si>
    <t>tlaková ztráta větší, doporučujeme použít</t>
  </si>
  <si>
    <t>termohydraulický rozdělovač.</t>
  </si>
  <si>
    <t>Nabíjecí čerpadlo zásobníku by mělo být dimenzováno</t>
  </si>
  <si>
    <t>podle údajů o redukované potřebě otopné vody</t>
  </si>
  <si>
    <t>zásobníků teplé vody (viz katalog Buderus). Tím se jen</t>
  </si>
  <si>
    <t>nepatrně sníží výkonové číslo NL zásobníku, výrazně</t>
  </si>
  <si>
    <t>se zlepší hydraulické podmínky (tlaková ztráta) při</t>
  </si>
  <si>
    <t>souběžném provozu vytápění a nabíjení teplé vody.</t>
  </si>
  <si>
    <t>Aby se vytvořily definované hydraulické podmínky,</t>
  </si>
  <si>
    <t>doporučujeme regulační ventil průtoku pro okruh teplé</t>
  </si>
  <si>
    <t>vody a pro topný okruh. Optimální hydraulické</t>
  </si>
  <si>
    <t>podmínky snižují spotřebu elektrického proudu</t>
  </si>
  <si>
    <t>elektronicky řízených čerpadel.</t>
  </si>
  <si>
    <t>Ceny v nabídce musí vycházet nejen z předloženého soupisu výkonů, ale i ze znalosti celého prováděcího projektu. Prostudování kompletní dokumentace je nutnou podmínkou předložení nabídky.</t>
  </si>
  <si>
    <t>V jednotlivých cenách musí být zahrnuty náklady na vlastní montáž, odvoz, skládkovné, veškeré přesuny materiálu, protiprašná opatření, trvalý úklid všech prostor dotčených stavbou, opatření BOZP a to zejména zabezpečení všech stavebních prostupů proti propadnutí.</t>
  </si>
  <si>
    <t>Dodavatel musí zpracovat realizační dokumentaci stavby - dodavatelskou dokumentaci stavby, a musí ji předložit stavebníkovi a autorskému dozoru před realizací ke kontrole.</t>
  </si>
  <si>
    <t>01, vlastní cenová soustava</t>
  </si>
  <si>
    <t>Výrobce</t>
  </si>
  <si>
    <t>Typ</t>
  </si>
  <si>
    <t>Položkový výkaz</t>
  </si>
  <si>
    <t>Upřesnění výrobků</t>
  </si>
  <si>
    <t>Číslo zař.</t>
  </si>
  <si>
    <t>900.</t>
  </si>
  <si>
    <t>Štítky pro označení</t>
  </si>
  <si>
    <t>903</t>
  </si>
  <si>
    <t>Předávací dokumentace</t>
  </si>
  <si>
    <t>904</t>
  </si>
  <si>
    <t>905</t>
  </si>
  <si>
    <t>Dokumentace skutečného stavu</t>
  </si>
  <si>
    <t>Doprava</t>
  </si>
  <si>
    <t>Potrubí čtyřhranné pozinkované rovné, sk. 1, třída těsnosti II</t>
  </si>
  <si>
    <t>m2</t>
  </si>
  <si>
    <t>Potrubí čtyřhranné pozinkované tvarovky, sk. 1, třída těsnosti II</t>
  </si>
  <si>
    <t>1.</t>
  </si>
  <si>
    <t>sada</t>
  </si>
  <si>
    <t xml:space="preserve">Montážní materiál </t>
  </si>
  <si>
    <t xml:space="preserve">Těsnící materiál </t>
  </si>
  <si>
    <t xml:space="preserve">Spojovací materiál </t>
  </si>
  <si>
    <t>908</t>
  </si>
  <si>
    <t>909</t>
  </si>
  <si>
    <t>Součástí dodávky je kompletní uvedení do provozu a zaregulování zařízení a jeho armatur, nastavení provozních parametrů jako i všech rozvodných a regulačních zařízení, až do přejímky a garance.  V případě, že ten, kdo s dokumentací pracuje, shledá disproporci mezi částmi dokumentace (výkresová část, technická zpráva a výkaz výměr), je nutno vzít v úvahu takovou variantu, za kterou dodavatel vzhledem ke své odbornosti převezme plné garance. Dtto, když dodavatel zjistí určité řešení, za které nemůže vzít garance ve vztahu k požadovanému výsledku, v tomto případě je povinen v ceně počítat s nápravou řešení a investora upozornit. Před zahájením dodávek a montáží je nutno provést kontrolu, zda stav na stavbě odpovídá projektové dokumentaci. Bez provedení kontroly není možno držet záruky za škody vzniklé vynecháním kontroly</t>
  </si>
  <si>
    <t>V cenách musí být zahrnuty náklady na odvoz, skládkovné, přesuny materiálu, protiprašná opatření, trvalý úklid všech prostor dotčených stavbou, opatření BOZP. Ceny v nabídce musí vycházet nejen z předloženého soupisu výkonů, ale i ze znalosti celého projektu. Prostudování kompletní dokumentace je nutnou podmínkou předložení nabídky. Předpokádá se kompletní uvedení do provozu a zaregulování zařízení a jeho armatur, nastavení provozních parametrů jako i všech rozvodných a regulačních zařízení, až do přejímky a garance. A to včetně sladění se skutečnými provozními vztahy jako je zaučení provozního personálu a předání zařízení uživateli.
Dodavatel musí zpracovat realizační dokumentaci stavby - dodavatelskou dokumentaci stavby, a musí ji předložit stavebníkovi a autorskému dozoru před realizací ke kontrole.</t>
  </si>
  <si>
    <t>kg</t>
  </si>
  <si>
    <t>Zprovoznění, vyregulování a zaškolení obsluhy</t>
  </si>
  <si>
    <t>Vzduchotechnika</t>
  </si>
  <si>
    <t>ÚRS</t>
  </si>
  <si>
    <t>soubor</t>
  </si>
  <si>
    <t>Komletní montáž oddílu č.1</t>
  </si>
  <si>
    <t>m</t>
  </si>
  <si>
    <r>
      <t>Potrubí kruhové pozinkované - spiro, třída těsnosti II, tvarovky 30% 
- průměru 200mm, včetně těsnícího a spojovacího materiálu.</t>
    </r>
    <r>
      <rPr>
        <sz val="8"/>
        <color indexed="62"/>
        <rFont val="Arial"/>
        <family val="2"/>
        <charset val="238"/>
      </rPr>
      <t/>
    </r>
  </si>
  <si>
    <t>Funkční zkoušky</t>
  </si>
  <si>
    <t>Dodavatelská dokumentace - výrobní realizační dokumentace</t>
  </si>
  <si>
    <t>Přesun hmot pro vzduchotechniku, výšky do 12 m</t>
  </si>
  <si>
    <t>t</t>
  </si>
  <si>
    <t>Objednatel</t>
  </si>
  <si>
    <t>Dodavatel</t>
  </si>
  <si>
    <t>HSV celkem</t>
  </si>
  <si>
    <t>901</t>
  </si>
  <si>
    <t>902</t>
  </si>
  <si>
    <t>1.001</t>
  </si>
  <si>
    <t>1.201</t>
  </si>
  <si>
    <t>1.202</t>
  </si>
  <si>
    <t>1.203</t>
  </si>
  <si>
    <t>1.204</t>
  </si>
  <si>
    <t>kus</t>
  </si>
  <si>
    <t>dny</t>
  </si>
  <si>
    <t>Pojízdné lešení</t>
  </si>
  <si>
    <t>Přívodní výustka dvouřadá nastavitelná, 825x125, RAL pozink</t>
  </si>
  <si>
    <t>Přívodní výustka dvouřadá nastavitelná, 225x75, RAL pozink</t>
  </si>
  <si>
    <t>Regulační klapka 500x250, ruční ovládání</t>
  </si>
  <si>
    <t>Odvodní výustka dvouřadá nastavitelná, 525x225, RAL pozink</t>
  </si>
  <si>
    <r>
      <t>Potrubí kruhové pozinkované - spiro, třída těsnosti II, tvarovky 30% 
- průměru 315mm, včetně těsnícího a spojovacího materiálu.</t>
    </r>
    <r>
      <rPr>
        <sz val="8"/>
        <color indexed="62"/>
        <rFont val="Arial"/>
        <family val="2"/>
        <charset val="238"/>
      </rPr>
      <t/>
    </r>
  </si>
  <si>
    <t>Zařízení č. 1.001 - Větrání kuchyně a jídelny</t>
  </si>
  <si>
    <t>Rekuperační VZT jednotka v podstropním provedení s deskovým výměníkem, servis ze spodní strany. Množství vzduchu V=5200/5200 m3/h. (d/š/v):3530/2280/650mm. Napájení ELE: 2x 2,2 kW, 400V, 50Hz. Včetně vlastního řízení a regulace (ovládací panel, snímač tlaku, pohon obtokové klapky, dvoucestný ventil pro teplovodní ohřev, pohon pro dvoucestný ventil, display) a prokabelování se zatrubkováním.</t>
  </si>
  <si>
    <t>Regulační klapka 500x200, ruční ovládání</t>
  </si>
  <si>
    <t>Regulační klapka kruhová D315</t>
  </si>
  <si>
    <t>Regulační klapka 200x200, ruční ovládání</t>
  </si>
  <si>
    <t>P18P129</t>
  </si>
  <si>
    <t>VZT</t>
  </si>
  <si>
    <t>Ing. Jakub Šverák, Ing Lukáš Klus</t>
  </si>
  <si>
    <t>Tkaninová vyustka kruhová, rozměr 315mm, celková délka 6,5m, první konec Začátek, druhý konec zaslepení, průtok 1550m3/h, vstup z prvního konce. Vč.profilů, spojek, napínačů anerez příruby. Materiál tkaniny polyster 100%, hmotnost 200g/m2, tloušťka 0,3mm, požární odolnost třída B-s1, teplotní odolnost -60 až +110C, pratelné v pračce, barva bílá.</t>
  </si>
  <si>
    <t xml:space="preserve">Kaučuková tepelná izolace výfuku a sání vzduchu ve vnitřním prostředí, tl. 32 mm samolepící s Al polepem včetně lepících pásků </t>
  </si>
  <si>
    <t>Protihluková tepelná izolace potrubí ve venkovním prostoru, tl. 100mm z minerální vlny s oplechováním do pozink. plechu.</t>
  </si>
  <si>
    <t>Protihluková tepelná izolace potrubí ve vnitřním prostoru, tl. 40mm z minerální vlny s oplechováním do pozink. plechu.</t>
  </si>
  <si>
    <t>kpl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</si>
  <si>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</si>
  <si>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</si>
  <si>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</si>
  <si>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</si>
  <si>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</si>
  <si>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</si>
  <si>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</si>
  <si>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</si>
  <si>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</si>
  <si>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</si>
  <si>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</si>
  <si>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</si>
  <si>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</si>
  <si>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</si>
  <si>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</si>
  <si>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</si>
  <si>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</si>
  <si>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</si>
  <si>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</si>
  <si>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</si>
  <si>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</si>
  <si>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</si>
  <si>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</si>
  <si>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906</t>
  </si>
  <si>
    <t>907</t>
  </si>
  <si>
    <t>910</t>
  </si>
  <si>
    <t>911</t>
  </si>
  <si>
    <t>Přeložení plynovodního potrubí do DN40</t>
  </si>
  <si>
    <t>Tlumič hluku 710x400, délka 1,5m, kulisy tl.100, 5ks, útlum 26dB (250Hz)</t>
  </si>
  <si>
    <t>Tlumič hluku 1000x250, délka 2,5m, kulisy tl.200, 3ks, útlum 28dB (250Hz)</t>
  </si>
  <si>
    <t>Tlumič hluku 900x315, délka 1,0m, kulisy tl.100, 5ks, útlum 9dB (250Hz)</t>
  </si>
  <si>
    <t>Tlumič hluku 900x315, délka 1,5m, kulisy tl.100, 5ks, útlum 17dB (250Hz)</t>
  </si>
  <si>
    <t>1.228</t>
  </si>
  <si>
    <t>1.229</t>
  </si>
  <si>
    <t>Protidešťová výfuková žaluzie 900x710 (se sítem proti hmyzu, RAL pozink)</t>
  </si>
  <si>
    <t>Protidešťová sací žaluzie 900x710 (se sítem proti hmyzu, RAL pozink)</t>
  </si>
  <si>
    <t>Potrubí čtyřhranné pozinkované rovné, vodotěsné</t>
  </si>
  <si>
    <t>Potrubí čtyřhranné pozinkované tvarovky, vodotěsné</t>
  </si>
  <si>
    <t>1.230</t>
  </si>
  <si>
    <t>1.231</t>
  </si>
  <si>
    <t>1.232</t>
  </si>
  <si>
    <t>1.233</t>
  </si>
  <si>
    <t>Školní jídelna Gymnázia Tišnov</t>
  </si>
  <si>
    <t>Rekonstrukce odvětrávacího systému</t>
  </si>
  <si>
    <t>Hzs zařízení č. - 1.001 - zednické výpomoci vrty, prostupy, drážky, přípomoci během transportu potrubí, koordinace vůči ostatním profesím, koordinace při etapizaci prací, prostupy střechou včetně zatěsnění</t>
  </si>
  <si>
    <t>Nový plechový zákryt pro odvod vzduchu nad varnou lázní a sporákem. Rozměr 1750x1600 mm, množství vzduchu 435m3/h, napojení Ø200, včetně tukového filtru a osvětlení</t>
  </si>
  <si>
    <t>Revizní přísup pro čištění vč.napojení na ZTI vyhovovující pro kuchyňský provoz</t>
  </si>
  <si>
    <t>Regulační uzel DN40, skládající se z oběhového čerpadla (3,0m3/h, 3,0m), trojcestný ventil DN25 (min.kvs=10,0m3/h) vč.pohonu, uzavíracích armatur DN40, vyvažovací armatury DN32, zpětné klapky DN40, připojovacích hadic DN40, autom.odvzdušnění DN15, vypouštěcí ventil DN15, včetně potrubí, teploměru a manometru s návarky</t>
  </si>
  <si>
    <t>Přeložení potrubí vytápění do DN32, včetně izolace a armatur (2xKK)</t>
  </si>
  <si>
    <t>Stávající plechový zákryt pro odvod vzduchu nad varnou lázní a sporákem. Rozměr 3000x1200 mm, množství vzduchu 1120/980 m3/h, napojení Ø315. Položka zahrnuje demontáž, uskladnění, vyčištěním, zpětnou montáž a napojení na nový systém.</t>
  </si>
  <si>
    <t>Stávající plechový zákryt pro odvod vzduchu nad varnou lázní a sporákem. Rozměr 2200x1200 mm, množství vzduchu 895 m3/h, napojení Ø315 - Položka zahrnuje demontáž, uskladnění, vyčištěním, přesun zákrytu nad plynové sporáky montáž a napojení na nový systém.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</si>
</sst>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5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"/>
      <family val="2"/>
    </font>
    <font>
      <sz val="10"/>
      <name val="MS Sans Serif"/>
      <family val="2"/>
      <charset val="238"/>
    </font>
    <font>
      <sz val="10"/>
      <name val="Helv"/>
      <charset val="238"/>
    </font>
    <font>
      <sz val="10"/>
      <name val="Helv"/>
      <family val="2"/>
    </font>
    <font>
      <sz val="10"/>
      <name val="Helv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62"/>
      <name val="Arial"/>
      <family val="2"/>
      <charset val="238"/>
    </font>
    <font>
      <sz val="10"/>
      <color indexed="9"/>
      <name val="Arial CE"/>
    </font>
    <font>
      <u/>
      <sz val="10"/>
      <color theme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sz val="10"/>
      <color rgb="FFFF0000"/>
      <name val="Arial CE"/>
    </font>
    <font>
      <sz val="10"/>
      <color theme="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387"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7" fillId="0" borderId="0"/>
    <xf numFmtId="0" fontId="38" fillId="0" borderId="0"/>
    <xf numFmtId="0" fontId="39" fillId="0" borderId="0"/>
    <xf numFmtId="0" fontId="4" fillId="0" borderId="1" applyNumberFormat="0" applyFill="0" applyAlignment="0" applyProtection="0"/>
    <xf numFmtId="0" fontId="19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5" fillId="7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5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2" fillId="2" borderId="6" applyNumberFormat="0" applyFont="0" applyAlignment="0" applyProtection="0"/>
    <xf numFmtId="9" fontId="2" fillId="0" borderId="0" applyFont="0" applyFill="0" applyBorder="0" applyAlignment="0" applyProtection="0"/>
    <xf numFmtId="0" fontId="12" fillId="0" borderId="7" applyNumberFormat="0" applyFill="0" applyAlignment="0" applyProtection="0"/>
    <xf numFmtId="0" fontId="13" fillId="3" borderId="0" applyNumberFormat="0" applyBorder="0" applyAlignment="0" applyProtection="0"/>
    <xf numFmtId="0" fontId="37" fillId="0" borderId="0"/>
    <xf numFmtId="0" fontId="37" fillId="0" borderId="0"/>
    <xf numFmtId="0" fontId="12" fillId="0" borderId="0" applyNumberFormat="0" applyFill="0" applyBorder="0" applyAlignment="0" applyProtection="0"/>
    <xf numFmtId="0" fontId="14" fillId="4" borderId="8" applyNumberFormat="0" applyAlignment="0" applyProtection="0"/>
    <xf numFmtId="0" fontId="15" fillId="8" borderId="8" applyNumberFormat="0" applyAlignment="0" applyProtection="0"/>
    <xf numFmtId="0" fontId="16" fillId="8" borderId="9" applyNumberFormat="0" applyAlignment="0" applyProtection="0"/>
    <xf numFmtId="0" fontId="17" fillId="0" borderId="0" applyNumberFormat="0" applyFill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</cellStyleXfs>
  <cellXfs count="257">
    <xf numFmtId="0" fontId="0" fillId="0" borderId="0" xfId="0"/>
    <xf numFmtId="0" fontId="21" fillId="0" borderId="19" xfId="0" applyFont="1" applyFill="1" applyBorder="1"/>
    <xf numFmtId="0" fontId="0" fillId="0" borderId="0" xfId="0" applyFill="1"/>
    <xf numFmtId="0" fontId="19" fillId="0" borderId="0" xfId="0" applyFont="1" applyFill="1" applyBorder="1"/>
    <xf numFmtId="0" fontId="1" fillId="0" borderId="0" xfId="0" applyFont="1"/>
    <xf numFmtId="0" fontId="11" fillId="0" borderId="0" xfId="1369" applyAlignment="1">
      <alignment vertical="center"/>
    </xf>
    <xf numFmtId="0" fontId="19" fillId="0" borderId="0" xfId="1369" applyFont="1" applyAlignment="1">
      <alignment vertical="center"/>
    </xf>
    <xf numFmtId="0" fontId="29" fillId="0" borderId="0" xfId="1369" applyFont="1" applyAlignment="1">
      <alignment horizontal="centerContinuous" vertical="center"/>
    </xf>
    <xf numFmtId="0" fontId="30" fillId="0" borderId="0" xfId="1369" applyFont="1" applyAlignment="1">
      <alignment horizontal="centerContinuous" vertical="center"/>
    </xf>
    <xf numFmtId="0" fontId="30" fillId="0" borderId="0" xfId="1369" applyFont="1" applyAlignment="1">
      <alignment horizontal="right" vertical="center"/>
    </xf>
    <xf numFmtId="0" fontId="21" fillId="0" borderId="0" xfId="1369" applyFont="1" applyAlignment="1">
      <alignment vertical="center"/>
    </xf>
    <xf numFmtId="0" fontId="19" fillId="0" borderId="0" xfId="1369" applyFont="1" applyAlignment="1">
      <alignment horizontal="right" vertical="center"/>
    </xf>
    <xf numFmtId="49" fontId="21" fillId="13" borderId="19" xfId="1369" applyNumberFormat="1" applyFont="1" applyFill="1" applyBorder="1" applyAlignment="1">
      <alignment vertical="center"/>
    </xf>
    <xf numFmtId="0" fontId="21" fillId="13" borderId="19" xfId="1369" applyFont="1" applyFill="1" applyBorder="1" applyAlignment="1">
      <alignment horizontal="center" vertical="center"/>
    </xf>
    <xf numFmtId="0" fontId="11" fillId="0" borderId="0" xfId="1369" applyBorder="1" applyAlignment="1">
      <alignment vertical="center"/>
    </xf>
    <xf numFmtId="0" fontId="33" fillId="0" borderId="0" xfId="1369" applyFont="1" applyAlignment="1">
      <alignment vertical="center"/>
    </xf>
    <xf numFmtId="0" fontId="11" fillId="0" borderId="0" xfId="1369" applyAlignment="1">
      <alignment horizontal="right" vertical="center"/>
    </xf>
    <xf numFmtId="0" fontId="34" fillId="0" borderId="0" xfId="1369" applyFont="1" applyBorder="1" applyAlignment="1">
      <alignment vertical="center"/>
    </xf>
    <xf numFmtId="3" fontId="34" fillId="0" borderId="0" xfId="1369" applyNumberFormat="1" applyFont="1" applyBorder="1" applyAlignment="1">
      <alignment horizontal="right" vertical="center"/>
    </xf>
    <xf numFmtId="4" fontId="34" fillId="0" borderId="0" xfId="1369" applyNumberFormat="1" applyFont="1" applyBorder="1" applyAlignment="1">
      <alignment vertical="center"/>
    </xf>
    <xf numFmtId="0" fontId="33" fillId="0" borderId="0" xfId="1369" applyFont="1" applyBorder="1" applyAlignment="1">
      <alignment vertical="center"/>
    </xf>
    <xf numFmtId="0" fontId="11" fillId="0" borderId="0" xfId="1369" applyBorder="1" applyAlignment="1">
      <alignment horizontal="right" vertical="center"/>
    </xf>
    <xf numFmtId="0" fontId="30" fillId="0" borderId="0" xfId="1369" applyFont="1" applyAlignment="1">
      <alignment horizontal="center" vertical="center"/>
    </xf>
    <xf numFmtId="0" fontId="19" fillId="0" borderId="0" xfId="1369" applyFont="1" applyAlignment="1">
      <alignment horizontal="center" vertical="center"/>
    </xf>
    <xf numFmtId="0" fontId="11" fillId="0" borderId="0" xfId="1369" applyAlignment="1">
      <alignment horizontal="center" vertical="center"/>
    </xf>
    <xf numFmtId="0" fontId="11" fillId="0" borderId="0" xfId="1369" applyBorder="1" applyAlignment="1">
      <alignment horizontal="center" vertical="center"/>
    </xf>
    <xf numFmtId="0" fontId="34" fillId="0" borderId="0" xfId="1369" applyFont="1" applyBorder="1" applyAlignment="1">
      <alignment horizontal="center" vertical="center"/>
    </xf>
    <xf numFmtId="0" fontId="19" fillId="0" borderId="0" xfId="0" applyFont="1" applyBorder="1" applyAlignment="1">
      <alignment wrapText="1"/>
    </xf>
    <xf numFmtId="0" fontId="20" fillId="0" borderId="0" xfId="0" applyFont="1" applyBorder="1" applyAlignment="1">
      <alignment wrapText="1"/>
    </xf>
    <xf numFmtId="49" fontId="31" fillId="0" borderId="19" xfId="1369" applyNumberFormat="1" applyFont="1" applyFill="1" applyBorder="1" applyAlignment="1">
      <alignment horizontal="left" vertical="center"/>
    </xf>
    <xf numFmtId="49" fontId="31" fillId="0" borderId="19" xfId="1369" applyNumberFormat="1" applyFont="1" applyFill="1" applyBorder="1" applyAlignment="1">
      <alignment horizontal="center" vertical="center" shrinkToFit="1"/>
    </xf>
    <xf numFmtId="4" fontId="31" fillId="0" borderId="19" xfId="1369" applyNumberFormat="1" applyFont="1" applyFill="1" applyBorder="1" applyAlignment="1">
      <alignment horizontal="right" vertical="center"/>
    </xf>
    <xf numFmtId="4" fontId="31" fillId="0" borderId="19" xfId="1369" applyNumberFormat="1" applyFont="1" applyFill="1" applyBorder="1" applyAlignment="1">
      <alignment vertical="center"/>
    </xf>
    <xf numFmtId="0" fontId="31" fillId="0" borderId="19" xfId="1369" applyFont="1" applyFill="1" applyBorder="1" applyAlignment="1">
      <alignment horizontal="center" vertical="center" shrinkToFit="1"/>
    </xf>
    <xf numFmtId="0" fontId="21" fillId="13" borderId="19" xfId="1369" applyNumberFormat="1" applyFont="1" applyFill="1" applyBorder="1" applyAlignment="1">
      <alignment horizontal="center" vertical="center"/>
    </xf>
    <xf numFmtId="0" fontId="21" fillId="0" borderId="49" xfId="1369" applyNumberFormat="1" applyFont="1" applyBorder="1" applyAlignment="1">
      <alignment horizontal="left" vertical="center"/>
    </xf>
    <xf numFmtId="0" fontId="31" fillId="0" borderId="50" xfId="1369" applyFont="1" applyBorder="1" applyAlignment="1">
      <alignment vertical="center"/>
    </xf>
    <xf numFmtId="4" fontId="46" fillId="0" borderId="0" xfId="1369" applyNumberFormat="1" applyFont="1" applyAlignment="1">
      <alignment vertical="center"/>
    </xf>
    <xf numFmtId="0" fontId="22" fillId="0" borderId="49" xfId="1369" applyFont="1" applyBorder="1" applyAlignment="1">
      <alignment vertical="center"/>
    </xf>
    <xf numFmtId="0" fontId="47" fillId="0" borderId="0" xfId="1369" applyFont="1" applyAlignment="1">
      <alignment vertical="center"/>
    </xf>
    <xf numFmtId="49" fontId="20" fillId="0" borderId="21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43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57" xfId="0" applyFont="1" applyFill="1" applyBorder="1" applyAlignment="1">
      <alignment horizontal="center"/>
    </xf>
    <xf numFmtId="0" fontId="20" fillId="0" borderId="58" xfId="0" applyFont="1" applyFill="1" applyBorder="1" applyAlignment="1">
      <alignment horizontal="center"/>
    </xf>
    <xf numFmtId="9" fontId="11" fillId="0" borderId="0" xfId="1371" applyFont="1" applyAlignment="1">
      <alignment vertical="center"/>
    </xf>
    <xf numFmtId="0" fontId="31" fillId="0" borderId="19" xfId="1369" applyFont="1" applyFill="1" applyBorder="1" applyAlignment="1">
      <alignment horizontal="center" vertical="center"/>
    </xf>
    <xf numFmtId="0" fontId="31" fillId="0" borderId="19" xfId="1369" applyFont="1" applyFill="1" applyBorder="1" applyAlignment="1">
      <alignment vertical="center" wrapText="1"/>
    </xf>
    <xf numFmtId="0" fontId="20" fillId="0" borderId="19" xfId="1369" applyFont="1" applyFill="1" applyBorder="1" applyAlignment="1">
      <alignment horizontal="center" vertical="center"/>
    </xf>
    <xf numFmtId="49" fontId="20" fillId="0" borderId="19" xfId="1369" applyNumberFormat="1" applyFont="1" applyFill="1" applyBorder="1" applyAlignment="1">
      <alignment horizontal="left" vertical="center"/>
    </xf>
    <xf numFmtId="0" fontId="11" fillId="0" borderId="0" xfId="1369" applyFill="1" applyAlignment="1">
      <alignment vertical="center"/>
    </xf>
    <xf numFmtId="0" fontId="19" fillId="0" borderId="19" xfId="1369" applyFont="1" applyFill="1" applyBorder="1" applyAlignment="1">
      <alignment horizontal="center" vertical="center"/>
    </xf>
    <xf numFmtId="0" fontId="20" fillId="0" borderId="19" xfId="1369" applyFont="1" applyFill="1" applyBorder="1" applyAlignment="1">
      <alignment vertical="center"/>
    </xf>
    <xf numFmtId="0" fontId="19" fillId="0" borderId="19" xfId="1369" applyNumberFormat="1" applyFont="1" applyFill="1" applyBorder="1" applyAlignment="1">
      <alignment horizontal="right" vertical="center"/>
    </xf>
    <xf numFmtId="0" fontId="19" fillId="0" borderId="19" xfId="1369" applyNumberFormat="1" applyFont="1" applyFill="1" applyBorder="1" applyAlignment="1">
      <alignment vertical="center"/>
    </xf>
    <xf numFmtId="0" fontId="11" fillId="0" borderId="0" xfId="1369" applyFill="1" applyAlignment="1">
      <alignment horizontal="center" vertical="center"/>
    </xf>
    <xf numFmtId="0" fontId="31" fillId="0" borderId="0" xfId="1369" applyFont="1" applyFill="1" applyBorder="1" applyAlignment="1">
      <alignment vertical="center" wrapText="1"/>
    </xf>
    <xf numFmtId="0" fontId="31" fillId="0" borderId="0" xfId="1369" applyFont="1" applyFill="1" applyAlignment="1">
      <alignment vertical="center" wrapText="1"/>
    </xf>
    <xf numFmtId="0" fontId="41" fillId="0" borderId="51" xfId="1369" applyFont="1" applyBorder="1" applyAlignment="1">
      <alignment vertical="center"/>
    </xf>
    <xf numFmtId="0" fontId="0" fillId="0" borderId="0" xfId="0" applyFill="1" applyBorder="1"/>
    <xf numFmtId="49" fontId="21" fillId="0" borderId="21" xfId="0" applyNumberFormat="1" applyFont="1" applyFill="1" applyBorder="1"/>
    <xf numFmtId="0" fontId="22" fillId="0" borderId="0" xfId="0" applyNumberFormat="1" applyFont="1" applyFill="1" applyBorder="1"/>
    <xf numFmtId="0" fontId="19" fillId="0" borderId="0" xfId="0" applyNumberFormat="1" applyFont="1" applyFill="1" applyBorder="1"/>
    <xf numFmtId="0" fontId="19" fillId="0" borderId="43" xfId="0" applyNumberFormat="1" applyFont="1" applyFill="1" applyBorder="1"/>
    <xf numFmtId="3" fontId="19" fillId="0" borderId="22" xfId="0" applyNumberFormat="1" applyFont="1" applyFill="1" applyBorder="1"/>
    <xf numFmtId="3" fontId="19" fillId="0" borderId="57" xfId="0" applyNumberFormat="1" applyFont="1" applyFill="1" applyBorder="1"/>
    <xf numFmtId="3" fontId="19" fillId="0" borderId="58" xfId="0" applyNumberFormat="1" applyFont="1" applyFill="1" applyBorder="1"/>
    <xf numFmtId="49" fontId="21" fillId="0" borderId="19" xfId="0" applyNumberFormat="1" applyFont="1" applyFill="1" applyBorder="1" applyAlignment="1">
      <alignment horizontal="left"/>
    </xf>
    <xf numFmtId="3" fontId="21" fillId="0" borderId="20" xfId="0" applyNumberFormat="1" applyFont="1" applyFill="1" applyBorder="1" applyAlignment="1">
      <alignment horizontal="left"/>
    </xf>
    <xf numFmtId="0" fontId="21" fillId="0" borderId="23" xfId="0" applyFont="1" applyFill="1" applyBorder="1"/>
    <xf numFmtId="0" fontId="21" fillId="0" borderId="19" xfId="0" applyNumberFormat="1" applyFont="1" applyFill="1" applyBorder="1"/>
    <xf numFmtId="0" fontId="21" fillId="0" borderId="24" xfId="0" applyNumberFormat="1" applyFont="1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NumberFormat="1" applyFill="1"/>
    <xf numFmtId="0" fontId="21" fillId="0" borderId="0" xfId="0" applyNumberFormat="1" applyFont="1" applyFill="1" applyBorder="1"/>
    <xf numFmtId="3" fontId="0" fillId="0" borderId="0" xfId="0" applyNumberFormat="1" applyFill="1" applyBorder="1"/>
    <xf numFmtId="0" fontId="21" fillId="0" borderId="24" xfId="0" applyFont="1" applyFill="1" applyBorder="1" applyAlignment="1">
      <alignment horizontal="left"/>
    </xf>
    <xf numFmtId="0" fontId="41" fillId="0" borderId="49" xfId="1369" applyFont="1" applyFill="1" applyBorder="1"/>
    <xf numFmtId="0" fontId="19" fillId="0" borderId="49" xfId="1369" applyFont="1" applyFill="1" applyBorder="1"/>
    <xf numFmtId="0" fontId="19" fillId="0" borderId="49" xfId="1369" applyFont="1" applyFill="1" applyBorder="1" applyAlignment="1">
      <alignment horizontal="right"/>
    </xf>
    <xf numFmtId="0" fontId="21" fillId="0" borderId="49" xfId="1369" applyNumberFormat="1" applyFont="1" applyFill="1" applyBorder="1" applyAlignment="1">
      <alignment horizontal="left" vertical="center"/>
    </xf>
    <xf numFmtId="0" fontId="19" fillId="0" borderId="50" xfId="0" applyNumberFormat="1" applyFont="1" applyFill="1" applyBorder="1"/>
    <xf numFmtId="0" fontId="0" fillId="0" borderId="59" xfId="0" applyFill="1" applyBorder="1"/>
    <xf numFmtId="0" fontId="41" fillId="0" borderId="51" xfId="1369" applyFont="1" applyFill="1" applyBorder="1"/>
    <xf numFmtId="0" fontId="19" fillId="0" borderId="51" xfId="1369" applyFont="1" applyFill="1" applyBorder="1"/>
    <xf numFmtId="0" fontId="19" fillId="0" borderId="51" xfId="1369" applyFont="1" applyFill="1" applyBorder="1" applyAlignment="1">
      <alignment horizontal="right"/>
    </xf>
    <xf numFmtId="0" fontId="19" fillId="0" borderId="0" xfId="0" applyFont="1" applyFill="1"/>
    <xf numFmtId="49" fontId="18" fillId="0" borderId="0" xfId="0" applyNumberFormat="1" applyFont="1" applyFill="1" applyAlignment="1">
      <alignment horizontal="centerContinuous"/>
    </xf>
    <xf numFmtId="0" fontId="18" fillId="0" borderId="0" xfId="0" applyFont="1" applyFill="1" applyAlignment="1">
      <alignment horizontal="centerContinuous"/>
    </xf>
    <xf numFmtId="0" fontId="18" fillId="0" borderId="0" xfId="0" applyFont="1" applyFill="1" applyBorder="1" applyAlignment="1">
      <alignment horizontal="centerContinuous"/>
    </xf>
    <xf numFmtId="49" fontId="20" fillId="0" borderId="29" xfId="0" applyNumberFormat="1" applyFont="1" applyFill="1" applyBorder="1" applyAlignment="1">
      <alignment horizontal="center"/>
    </xf>
    <xf numFmtId="0" fontId="20" fillId="0" borderId="30" xfId="0" applyFont="1" applyFill="1" applyBorder="1" applyAlignment="1">
      <alignment horizontal="center"/>
    </xf>
    <xf numFmtId="0" fontId="20" fillId="0" borderId="31" xfId="0" applyFont="1" applyFill="1" applyBorder="1" applyAlignment="1">
      <alignment horizontal="center"/>
    </xf>
    <xf numFmtId="0" fontId="20" fillId="0" borderId="52" xfId="0" applyFont="1" applyFill="1" applyBorder="1" applyAlignment="1">
      <alignment horizontal="center"/>
    </xf>
    <xf numFmtId="0" fontId="20" fillId="0" borderId="53" xfId="0" applyFont="1" applyFill="1" applyBorder="1" applyAlignment="1">
      <alignment horizontal="center"/>
    </xf>
    <xf numFmtId="0" fontId="20" fillId="0" borderId="54" xfId="0" applyFont="1" applyFill="1" applyBorder="1" applyAlignment="1">
      <alignment horizontal="center"/>
    </xf>
    <xf numFmtId="3" fontId="26" fillId="0" borderId="0" xfId="0" applyNumberFormat="1" applyFont="1" applyFill="1"/>
    <xf numFmtId="0" fontId="26" fillId="0" borderId="0" xfId="0" applyFont="1" applyFill="1"/>
    <xf numFmtId="3" fontId="0" fillId="0" borderId="0" xfId="0" applyNumberFormat="1" applyFill="1"/>
    <xf numFmtId="0" fontId="19" fillId="0" borderId="35" xfId="0" applyFont="1" applyFill="1" applyBorder="1"/>
    <xf numFmtId="0" fontId="19" fillId="0" borderId="33" xfId="0" applyFont="1" applyFill="1" applyBorder="1"/>
    <xf numFmtId="0" fontId="19" fillId="0" borderId="25" xfId="0" applyFont="1" applyFill="1" applyBorder="1"/>
    <xf numFmtId="3" fontId="19" fillId="0" borderId="34" xfId="0" applyNumberFormat="1" applyFont="1" applyFill="1" applyBorder="1" applyAlignment="1">
      <alignment horizontal="right"/>
    </xf>
    <xf numFmtId="164" fontId="19" fillId="0" borderId="19" xfId="0" applyNumberFormat="1" applyFont="1" applyFill="1" applyBorder="1" applyAlignment="1">
      <alignment horizontal="right"/>
    </xf>
    <xf numFmtId="3" fontId="19" fillId="0" borderId="44" xfId="0" applyNumberFormat="1" applyFont="1" applyFill="1" applyBorder="1" applyAlignment="1">
      <alignment horizontal="right"/>
    </xf>
    <xf numFmtId="3" fontId="19" fillId="0" borderId="25" xfId="0" applyNumberFormat="1" applyFont="1" applyFill="1" applyBorder="1" applyAlignment="1">
      <alignment horizontal="right"/>
    </xf>
    <xf numFmtId="0" fontId="19" fillId="0" borderId="37" xfId="0" applyFont="1" applyFill="1" applyBorder="1"/>
    <xf numFmtId="3" fontId="27" fillId="0" borderId="0" xfId="0" applyNumberFormat="1" applyFont="1" applyFill="1"/>
    <xf numFmtId="4" fontId="27" fillId="0" borderId="0" xfId="0" applyNumberFormat="1" applyFont="1" applyFill="1"/>
    <xf numFmtId="4" fontId="0" fillId="0" borderId="0" xfId="0" applyNumberFormat="1" applyFill="1"/>
    <xf numFmtId="0" fontId="0" fillId="0" borderId="0" xfId="0" applyFill="1" applyAlignment="1">
      <alignment wrapText="1"/>
    </xf>
    <xf numFmtId="0" fontId="20" fillId="14" borderId="29" xfId="0" applyFont="1" applyFill="1" applyBorder="1"/>
    <xf numFmtId="0" fontId="20" fillId="14" borderId="30" xfId="0" applyFont="1" applyFill="1" applyBorder="1"/>
    <xf numFmtId="3" fontId="20" fillId="14" borderId="31" xfId="0" applyNumberFormat="1" applyFont="1" applyFill="1" applyBorder="1"/>
    <xf numFmtId="3" fontId="20" fillId="14" borderId="53" xfId="0" applyNumberFormat="1" applyFont="1" applyFill="1" applyBorder="1"/>
    <xf numFmtId="0" fontId="20" fillId="14" borderId="11" xfId="0" applyFont="1" applyFill="1" applyBorder="1"/>
    <xf numFmtId="0" fontId="20" fillId="14" borderId="13" xfId="0" applyFont="1" applyFill="1" applyBorder="1"/>
    <xf numFmtId="0" fontId="19" fillId="14" borderId="41" xfId="0" applyFont="1" applyFill="1" applyBorder="1"/>
    <xf numFmtId="0" fontId="20" fillId="14" borderId="55" xfId="0" applyFont="1" applyFill="1" applyBorder="1" applyAlignment="1">
      <alignment horizontal="right"/>
    </xf>
    <xf numFmtId="0" fontId="20" fillId="14" borderId="13" xfId="0" applyFont="1" applyFill="1" applyBorder="1" applyAlignment="1">
      <alignment horizontal="right"/>
    </xf>
    <xf numFmtId="0" fontId="20" fillId="14" borderId="12" xfId="0" applyFont="1" applyFill="1" applyBorder="1" applyAlignment="1">
      <alignment horizontal="center"/>
    </xf>
    <xf numFmtId="4" fontId="22" fillId="14" borderId="41" xfId="0" applyNumberFormat="1" applyFont="1" applyFill="1" applyBorder="1" applyAlignment="1">
      <alignment horizontal="right"/>
    </xf>
    <xf numFmtId="0" fontId="19" fillId="14" borderId="37" xfId="0" applyFont="1" applyFill="1" applyBorder="1"/>
    <xf numFmtId="0" fontId="20" fillId="14" borderId="38" xfId="0" applyFont="1" applyFill="1" applyBorder="1"/>
    <xf numFmtId="0" fontId="19" fillId="14" borderId="38" xfId="0" applyFont="1" applyFill="1" applyBorder="1"/>
    <xf numFmtId="4" fontId="19" fillId="14" borderId="56" xfId="0" applyNumberFormat="1" applyFont="1" applyFill="1" applyBorder="1"/>
    <xf numFmtId="4" fontId="19" fillId="14" borderId="37" xfId="0" applyNumberFormat="1" applyFont="1" applyFill="1" applyBorder="1"/>
    <xf numFmtId="4" fontId="19" fillId="14" borderId="38" xfId="0" applyNumberFormat="1" applyFont="1" applyFill="1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18" fillId="0" borderId="10" xfId="0" applyFont="1" applyFill="1" applyBorder="1" applyAlignment="1">
      <alignment horizontal="centerContinuous" vertical="top"/>
    </xf>
    <xf numFmtId="0" fontId="19" fillId="0" borderId="10" xfId="0" applyFont="1" applyFill="1" applyBorder="1" applyAlignment="1">
      <alignment horizontal="centerContinuous"/>
    </xf>
    <xf numFmtId="0" fontId="21" fillId="0" borderId="14" xfId="0" applyFont="1" applyFill="1" applyBorder="1"/>
    <xf numFmtId="49" fontId="21" fillId="0" borderId="15" xfId="0" applyNumberFormat="1" applyFont="1" applyFill="1" applyBorder="1" applyAlignment="1">
      <alignment horizontal="left"/>
    </xf>
    <xf numFmtId="0" fontId="19" fillId="0" borderId="16" xfId="0" applyFont="1" applyFill="1" applyBorder="1"/>
    <xf numFmtId="0" fontId="21" fillId="0" borderId="17" xfId="0" applyFont="1" applyFill="1" applyBorder="1"/>
    <xf numFmtId="0" fontId="21" fillId="0" borderId="20" xfId="0" applyFont="1" applyFill="1" applyBorder="1" applyAlignment="1">
      <alignment horizontal="left"/>
    </xf>
    <xf numFmtId="0" fontId="20" fillId="0" borderId="16" xfId="0" applyFont="1" applyFill="1" applyBorder="1"/>
    <xf numFmtId="49" fontId="21" fillId="0" borderId="20" xfId="0" applyNumberFormat="1" applyFont="1" applyFill="1" applyBorder="1" applyAlignment="1">
      <alignment horizontal="left"/>
    </xf>
    <xf numFmtId="0" fontId="19" fillId="0" borderId="18" xfId="0" applyFont="1" applyFill="1" applyBorder="1"/>
    <xf numFmtId="0" fontId="19" fillId="0" borderId="17" xfId="0" applyFont="1" applyFill="1" applyBorder="1"/>
    <xf numFmtId="0" fontId="21" fillId="0" borderId="16" xfId="0" applyFont="1" applyFill="1" applyBorder="1"/>
    <xf numFmtId="0" fontId="21" fillId="0" borderId="14" xfId="0" applyFont="1" applyFill="1" applyBorder="1" applyAlignment="1">
      <alignment horizontal="left"/>
    </xf>
    <xf numFmtId="0" fontId="21" fillId="0" borderId="25" xfId="0" applyFont="1" applyFill="1" applyBorder="1" applyAlignment="1">
      <alignment horizontal="left"/>
    </xf>
    <xf numFmtId="0" fontId="18" fillId="0" borderId="26" xfId="0" applyFont="1" applyFill="1" applyBorder="1" applyAlignment="1">
      <alignment horizontal="centerContinuous" vertical="center"/>
    </xf>
    <xf numFmtId="0" fontId="23" fillId="0" borderId="27" xfId="0" applyFont="1" applyFill="1" applyBorder="1" applyAlignment="1">
      <alignment horizontal="centerContinuous" vertical="center"/>
    </xf>
    <xf numFmtId="0" fontId="19" fillId="0" borderId="27" xfId="0" applyFont="1" applyFill="1" applyBorder="1" applyAlignment="1">
      <alignment horizontal="centerContinuous" vertical="center"/>
    </xf>
    <xf numFmtId="0" fontId="19" fillId="0" borderId="28" xfId="0" applyFont="1" applyFill="1" applyBorder="1" applyAlignment="1">
      <alignment horizontal="centerContinuous" vertical="center"/>
    </xf>
    <xf numFmtId="0" fontId="19" fillId="0" borderId="32" xfId="0" applyFont="1" applyFill="1" applyBorder="1"/>
    <xf numFmtId="3" fontId="19" fillId="0" borderId="15" xfId="0" applyNumberFormat="1" applyFont="1" applyFill="1" applyBorder="1"/>
    <xf numFmtId="0" fontId="19" fillId="0" borderId="11" xfId="0" applyFont="1" applyFill="1" applyBorder="1"/>
    <xf numFmtId="3" fontId="19" fillId="0" borderId="13" xfId="0" applyNumberFormat="1" applyFont="1" applyFill="1" applyBorder="1"/>
    <xf numFmtId="0" fontId="19" fillId="0" borderId="12" xfId="0" applyFont="1" applyFill="1" applyBorder="1"/>
    <xf numFmtId="3" fontId="19" fillId="0" borderId="18" xfId="0" applyNumberFormat="1" applyFont="1" applyFill="1" applyBorder="1"/>
    <xf numFmtId="0" fontId="19" fillId="0" borderId="34" xfId="0" applyFont="1" applyFill="1" applyBorder="1"/>
    <xf numFmtId="0" fontId="19" fillId="0" borderId="33" xfId="0" applyFont="1" applyFill="1" applyBorder="1" applyAlignment="1">
      <alignment shrinkToFit="1"/>
    </xf>
    <xf numFmtId="0" fontId="19" fillId="0" borderId="21" xfId="0" applyFont="1" applyFill="1" applyBorder="1"/>
    <xf numFmtId="3" fontId="19" fillId="0" borderId="36" xfId="0" applyNumberFormat="1" applyFont="1" applyFill="1" applyBorder="1"/>
    <xf numFmtId="3" fontId="19" fillId="0" borderId="38" xfId="0" applyNumberFormat="1" applyFont="1" applyFill="1" applyBorder="1"/>
    <xf numFmtId="0" fontId="19" fillId="0" borderId="39" xfId="0" applyFont="1" applyFill="1" applyBorder="1"/>
    <xf numFmtId="0" fontId="19" fillId="0" borderId="22" xfId="0" applyFont="1" applyFill="1" applyBorder="1"/>
    <xf numFmtId="0" fontId="19" fillId="0" borderId="42" xfId="0" applyFont="1" applyFill="1" applyBorder="1"/>
    <xf numFmtId="0" fontId="19" fillId="0" borderId="43" xfId="0" applyFont="1" applyFill="1" applyBorder="1"/>
    <xf numFmtId="0" fontId="19" fillId="0" borderId="0" xfId="0" applyFont="1" applyFill="1" applyBorder="1" applyAlignment="1">
      <alignment horizontal="right"/>
    </xf>
    <xf numFmtId="166" fontId="19" fillId="0" borderId="0" xfId="0" applyNumberFormat="1" applyFont="1" applyFill="1" applyBorder="1"/>
    <xf numFmtId="0" fontId="19" fillId="0" borderId="44" xfId="0" applyFont="1" applyFill="1" applyBorder="1"/>
    <xf numFmtId="0" fontId="19" fillId="0" borderId="45" xfId="0" applyFont="1" applyFill="1" applyBorder="1"/>
    <xf numFmtId="0" fontId="19" fillId="0" borderId="46" xfId="0" applyFont="1" applyFill="1" applyBorder="1"/>
    <xf numFmtId="0" fontId="19" fillId="0" borderId="47" xfId="0" applyFont="1" applyFill="1" applyBorder="1"/>
    <xf numFmtId="164" fontId="19" fillId="0" borderId="48" xfId="0" applyNumberFormat="1" applyFont="1" applyFill="1" applyBorder="1" applyAlignment="1">
      <alignment horizontal="right"/>
    </xf>
    <xf numFmtId="0" fontId="19" fillId="0" borderId="48" xfId="0" applyFont="1" applyFill="1" applyBorder="1"/>
    <xf numFmtId="164" fontId="19" fillId="0" borderId="17" xfId="0" applyNumberFormat="1" applyFont="1" applyFill="1" applyBorder="1" applyAlignment="1">
      <alignment horizontal="right"/>
    </xf>
    <xf numFmtId="0" fontId="24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vertical="justify"/>
    </xf>
    <xf numFmtId="0" fontId="20" fillId="14" borderId="11" xfId="0" applyFont="1" applyFill="1" applyBorder="1" applyAlignment="1">
      <alignment horizontal="left"/>
    </xf>
    <xf numFmtId="0" fontId="21" fillId="14" borderId="12" xfId="0" applyFont="1" applyFill="1" applyBorder="1" applyAlignment="1">
      <alignment horizontal="centerContinuous"/>
    </xf>
    <xf numFmtId="49" fontId="20" fillId="14" borderId="16" xfId="0" applyNumberFormat="1" applyFont="1" applyFill="1" applyBorder="1"/>
    <xf numFmtId="49" fontId="19" fillId="14" borderId="17" xfId="0" applyNumberFormat="1" applyFont="1" applyFill="1" applyBorder="1"/>
    <xf numFmtId="49" fontId="20" fillId="14" borderId="21" xfId="0" applyNumberFormat="1" applyFont="1" applyFill="1" applyBorder="1"/>
    <xf numFmtId="49" fontId="19" fillId="14" borderId="22" xfId="0" applyNumberFormat="1" applyFont="1" applyFill="1" applyBorder="1"/>
    <xf numFmtId="0" fontId="20" fillId="14" borderId="29" xfId="0" applyFont="1" applyFill="1" applyBorder="1" applyAlignment="1">
      <alignment horizontal="left"/>
    </xf>
    <xf numFmtId="0" fontId="19" fillId="14" borderId="30" xfId="0" applyFont="1" applyFill="1" applyBorder="1" applyAlignment="1">
      <alignment horizontal="left"/>
    </xf>
    <xf numFmtId="0" fontId="19" fillId="14" borderId="31" xfId="0" applyFont="1" applyFill="1" applyBorder="1" applyAlignment="1">
      <alignment horizontal="centerContinuous"/>
    </xf>
    <xf numFmtId="0" fontId="20" fillId="14" borderId="30" xfId="0" applyFont="1" applyFill="1" applyBorder="1" applyAlignment="1">
      <alignment horizontal="centerContinuous"/>
    </xf>
    <xf numFmtId="0" fontId="19" fillId="14" borderId="30" xfId="0" applyFont="1" applyFill="1" applyBorder="1" applyAlignment="1">
      <alignment horizontal="centerContinuous"/>
    </xf>
    <xf numFmtId="0" fontId="20" fillId="14" borderId="12" xfId="0" applyFont="1" applyFill="1" applyBorder="1"/>
    <xf numFmtId="0" fontId="20" fillId="14" borderId="40" xfId="0" applyFont="1" applyFill="1" applyBorder="1"/>
    <xf numFmtId="0" fontId="20" fillId="14" borderId="41" xfId="0" applyFont="1" applyFill="1" applyBorder="1"/>
    <xf numFmtId="0" fontId="23" fillId="14" borderId="37" xfId="0" applyFont="1" applyFill="1" applyBorder="1"/>
    <xf numFmtId="0" fontId="23" fillId="14" borderId="38" xfId="0" applyFont="1" applyFill="1" applyBorder="1"/>
    <xf numFmtId="0" fontId="23" fillId="14" borderId="39" xfId="0" applyFont="1" applyFill="1" applyBorder="1"/>
    <xf numFmtId="0" fontId="49" fillId="14" borderId="13" xfId="0" applyFont="1" applyFill="1" applyBorder="1" applyAlignment="1">
      <alignment horizontal="left"/>
    </xf>
    <xf numFmtId="0" fontId="50" fillId="0" borderId="18" xfId="0" applyFont="1" applyFill="1" applyBorder="1"/>
    <xf numFmtId="0" fontId="50" fillId="0" borderId="17" xfId="0" applyFont="1" applyFill="1" applyBorder="1"/>
    <xf numFmtId="0" fontId="51" fillId="14" borderId="18" xfId="0" applyFont="1" applyFill="1" applyBorder="1"/>
    <xf numFmtId="0" fontId="51" fillId="14" borderId="17" xfId="0" applyFont="1" applyFill="1" applyBorder="1"/>
    <xf numFmtId="0" fontId="51" fillId="14" borderId="0" xfId="0" applyFont="1" applyFill="1" applyBorder="1"/>
    <xf numFmtId="0" fontId="22" fillId="14" borderId="13" xfId="0" applyFont="1" applyFill="1" applyBorder="1" applyAlignment="1">
      <alignment horizontal="left"/>
    </xf>
    <xf numFmtId="0" fontId="22" fillId="14" borderId="13" xfId="0" applyFont="1" applyFill="1" applyBorder="1" applyAlignment="1">
      <alignment horizontal="right"/>
    </xf>
    <xf numFmtId="0" fontId="22" fillId="14" borderId="0" xfId="0" applyFont="1" applyFill="1" applyBorder="1" applyAlignment="1"/>
    <xf numFmtId="0" fontId="22" fillId="14" borderId="18" xfId="0" applyFont="1" applyFill="1" applyBorder="1" applyAlignment="1">
      <alignment horizontal="left" vertical="center"/>
    </xf>
    <xf numFmtId="0" fontId="11" fillId="15" borderId="0" xfId="1369" applyFill="1" applyAlignment="1">
      <alignment vertical="center"/>
    </xf>
    <xf numFmtId="3" fontId="11" fillId="15" borderId="0" xfId="1369" applyNumberFormat="1" applyFill="1" applyAlignment="1">
      <alignment vertical="center"/>
    </xf>
    <xf numFmtId="3" fontId="11" fillId="0" borderId="0" xfId="1369" applyNumberFormat="1" applyFill="1" applyAlignment="1">
      <alignment vertical="center"/>
    </xf>
    <xf numFmtId="49" fontId="31" fillId="0" borderId="19" xfId="1369" applyNumberFormat="1" applyFont="1" applyFill="1" applyBorder="1" applyAlignment="1">
      <alignment horizontal="left" vertical="center" wrapText="1"/>
    </xf>
    <xf numFmtId="49" fontId="31" fillId="0" borderId="19" xfId="1369" applyNumberFormat="1" applyFont="1" applyFill="1" applyBorder="1" applyAlignment="1">
      <alignment horizontal="left" vertical="justify" wrapText="1"/>
    </xf>
    <xf numFmtId="2" fontId="31" fillId="0" borderId="19" xfId="1369" applyNumberFormat="1" applyFont="1" applyFill="1" applyBorder="1" applyAlignment="1">
      <alignment horizontal="right" vertical="center"/>
    </xf>
    <xf numFmtId="49" fontId="31" fillId="0" borderId="19" xfId="1369" applyNumberFormat="1" applyFont="1" applyFill="1" applyBorder="1" applyAlignment="1">
      <alignment horizontal="left" vertical="justify"/>
    </xf>
    <xf numFmtId="4" fontId="31" fillId="0" borderId="19" xfId="1369" applyNumberFormat="1" applyFont="1" applyFill="1" applyBorder="1" applyAlignment="1">
      <alignment horizontal="center" vertical="center"/>
    </xf>
    <xf numFmtId="0" fontId="43" fillId="0" borderId="0" xfId="1369" applyFont="1" applyFill="1" applyAlignment="1">
      <alignment vertical="center"/>
    </xf>
    <xf numFmtId="49" fontId="32" fillId="0" borderId="19" xfId="1369" applyNumberFormat="1" applyFont="1" applyFill="1" applyBorder="1" applyAlignment="1">
      <alignment horizontal="left" vertical="center"/>
    </xf>
    <xf numFmtId="0" fontId="32" fillId="0" borderId="19" xfId="1369" applyFont="1" applyFill="1" applyBorder="1" applyAlignment="1">
      <alignment vertical="center"/>
    </xf>
    <xf numFmtId="4" fontId="19" fillId="0" borderId="19" xfId="1369" applyNumberFormat="1" applyFont="1" applyFill="1" applyBorder="1" applyAlignment="1">
      <alignment horizontal="right" vertical="center"/>
    </xf>
    <xf numFmtId="4" fontId="48" fillId="0" borderId="19" xfId="1369" applyNumberFormat="1" applyFont="1" applyFill="1" applyBorder="1" applyAlignment="1">
      <alignment horizontal="right" vertical="center"/>
    </xf>
    <xf numFmtId="4" fontId="20" fillId="0" borderId="19" xfId="1369" applyNumberFormat="1" applyFont="1" applyFill="1" applyBorder="1" applyAlignment="1">
      <alignment vertical="center"/>
    </xf>
    <xf numFmtId="0" fontId="11" fillId="0" borderId="0" xfId="1369" applyFont="1" applyFill="1" applyAlignment="1">
      <alignment vertical="center"/>
    </xf>
    <xf numFmtId="0" fontId="31" fillId="0" borderId="0" xfId="1369" applyFont="1" applyFill="1" applyBorder="1" applyAlignment="1">
      <alignment horizontal="center" vertical="center" shrinkToFit="1"/>
    </xf>
    <xf numFmtId="4" fontId="20" fillId="0" borderId="19" xfId="1369" applyNumberFormat="1" applyFont="1" applyFill="1" applyBorder="1" applyAlignment="1">
      <alignment horizontal="right" vertical="center"/>
    </xf>
    <xf numFmtId="0" fontId="2" fillId="0" borderId="0" xfId="1369" applyFont="1" applyFill="1" applyAlignment="1">
      <alignment vertical="center"/>
    </xf>
    <xf numFmtId="3" fontId="2" fillId="0" borderId="0" xfId="1369" applyNumberFormat="1" applyFont="1" applyFill="1" applyAlignment="1">
      <alignment vertical="center"/>
    </xf>
    <xf numFmtId="4" fontId="11" fillId="0" borderId="0" xfId="1369" applyNumberFormat="1" applyAlignment="1">
      <alignment vertical="center"/>
    </xf>
    <xf numFmtId="165" fontId="19" fillId="0" borderId="60" xfId="0" applyNumberFormat="1" applyFont="1" applyFill="1" applyBorder="1" applyAlignment="1">
      <alignment horizontal="right" indent="2"/>
    </xf>
    <xf numFmtId="165" fontId="19" fillId="0" borderId="24" xfId="0" applyNumberFormat="1" applyFont="1" applyFill="1" applyBorder="1" applyAlignment="1">
      <alignment horizontal="right" indent="2"/>
    </xf>
    <xf numFmtId="165" fontId="23" fillId="14" borderId="61" xfId="0" applyNumberFormat="1" applyFont="1" applyFill="1" applyBorder="1" applyAlignment="1">
      <alignment horizontal="right" indent="2"/>
    </xf>
    <xf numFmtId="165" fontId="23" fillId="14" borderId="56" xfId="0" applyNumberFormat="1" applyFont="1" applyFill="1" applyBorder="1" applyAlignment="1">
      <alignment horizontal="right" indent="2"/>
    </xf>
    <xf numFmtId="0" fontId="25" fillId="0" borderId="0" xfId="0" applyFont="1" applyFill="1" applyAlignment="1">
      <alignment horizontal="left" vertical="top" wrapText="1"/>
    </xf>
    <xf numFmtId="0" fontId="21" fillId="0" borderId="19" xfId="0" applyFont="1" applyFill="1" applyBorder="1" applyAlignment="1">
      <alignment horizontal="left"/>
    </xf>
    <xf numFmtId="0" fontId="21" fillId="0" borderId="60" xfId="0" applyFont="1" applyFill="1" applyBorder="1" applyAlignment="1">
      <alignment horizontal="left"/>
    </xf>
    <xf numFmtId="0" fontId="21" fillId="0" borderId="19" xfId="0" applyFont="1" applyFill="1" applyBorder="1" applyAlignment="1">
      <alignment horizontal="center"/>
    </xf>
    <xf numFmtId="0" fontId="19" fillId="0" borderId="37" xfId="0" applyFont="1" applyFill="1" applyBorder="1" applyAlignment="1">
      <alignment horizontal="center" shrinkToFit="1"/>
    </xf>
    <xf numFmtId="0" fontId="19" fillId="0" borderId="39" xfId="0" applyFont="1" applyFill="1" applyBorder="1" applyAlignment="1">
      <alignment horizontal="center" shrinkToFit="1"/>
    </xf>
    <xf numFmtId="165" fontId="35" fillId="0" borderId="60" xfId="0" applyNumberFormat="1" applyFont="1" applyFill="1" applyBorder="1" applyAlignment="1">
      <alignment horizontal="right" indent="2"/>
    </xf>
    <xf numFmtId="165" fontId="35" fillId="0" borderId="24" xfId="0" applyNumberFormat="1" applyFont="1" applyFill="1" applyBorder="1" applyAlignment="1">
      <alignment horizontal="right" indent="2"/>
    </xf>
    <xf numFmtId="3" fontId="20" fillId="14" borderId="38" xfId="0" applyNumberFormat="1" applyFont="1" applyFill="1" applyBorder="1" applyAlignment="1">
      <alignment horizontal="right"/>
    </xf>
    <xf numFmtId="3" fontId="20" fillId="14" borderId="56" xfId="0" applyNumberFormat="1" applyFont="1" applyFill="1" applyBorder="1" applyAlignment="1">
      <alignment horizontal="right"/>
    </xf>
    <xf numFmtId="0" fontId="19" fillId="0" borderId="62" xfId="1369" applyFont="1" applyFill="1" applyBorder="1" applyAlignment="1">
      <alignment horizontal="center"/>
    </xf>
    <xf numFmtId="0" fontId="19" fillId="0" borderId="63" xfId="1369" applyFont="1" applyFill="1" applyBorder="1" applyAlignment="1">
      <alignment horizontal="center"/>
    </xf>
    <xf numFmtId="0" fontId="19" fillId="0" borderId="64" xfId="1369" applyFont="1" applyFill="1" applyBorder="1" applyAlignment="1">
      <alignment horizontal="center"/>
    </xf>
    <xf numFmtId="0" fontId="19" fillId="0" borderId="65" xfId="1369" applyFont="1" applyFill="1" applyBorder="1" applyAlignment="1">
      <alignment horizontal="center"/>
    </xf>
    <xf numFmtId="0" fontId="19" fillId="0" borderId="51" xfId="1369" applyFont="1" applyFill="1" applyBorder="1" applyAlignment="1">
      <alignment horizontal="left"/>
    </xf>
    <xf numFmtId="0" fontId="19" fillId="0" borderId="66" xfId="1369" applyFont="1" applyFill="1" applyBorder="1" applyAlignment="1">
      <alignment horizontal="left"/>
    </xf>
    <xf numFmtId="0" fontId="11" fillId="0" borderId="62" xfId="1369" applyBorder="1" applyAlignment="1">
      <alignment horizontal="center" vertical="center"/>
    </xf>
    <xf numFmtId="0" fontId="11" fillId="0" borderId="50" xfId="1369" applyBorder="1" applyAlignment="1">
      <alignment horizontal="center" vertical="center"/>
    </xf>
    <xf numFmtId="0" fontId="11" fillId="0" borderId="64" xfId="1369" applyBorder="1" applyAlignment="1">
      <alignment horizontal="center" vertical="center"/>
    </xf>
    <xf numFmtId="0" fontId="11" fillId="0" borderId="66" xfId="1369" applyBorder="1" applyAlignment="1">
      <alignment horizontal="center" vertical="center"/>
    </xf>
    <xf numFmtId="0" fontId="28" fillId="0" borderId="0" xfId="1369" applyFont="1" applyAlignment="1">
      <alignment horizontal="center" vertical="center"/>
    </xf>
    <xf numFmtId="0" fontId="19" fillId="0" borderId="62" xfId="1369" applyFont="1" applyBorder="1" applyAlignment="1">
      <alignment horizontal="center" vertical="center"/>
    </xf>
    <xf numFmtId="0" fontId="19" fillId="0" borderId="63" xfId="1369" applyFont="1" applyBorder="1" applyAlignment="1">
      <alignment horizontal="center" vertical="center"/>
    </xf>
    <xf numFmtId="49" fontId="19" fillId="0" borderId="64" xfId="1369" applyNumberFormat="1" applyFont="1" applyBorder="1" applyAlignment="1">
      <alignment horizontal="center" vertical="center"/>
    </xf>
    <xf numFmtId="0" fontId="19" fillId="0" borderId="65" xfId="1369" applyFont="1" applyBorder="1" applyAlignment="1">
      <alignment horizontal="center" vertical="center"/>
    </xf>
    <xf numFmtId="0" fontId="19" fillId="0" borderId="67" xfId="1369" applyFont="1" applyBorder="1" applyAlignment="1">
      <alignment horizontal="center" vertical="center" shrinkToFit="1"/>
    </xf>
    <xf numFmtId="0" fontId="19" fillId="0" borderId="51" xfId="1369" applyFont="1" applyBorder="1" applyAlignment="1">
      <alignment horizontal="center" vertical="center" shrinkToFit="1"/>
    </xf>
    <xf numFmtId="0" fontId="19" fillId="0" borderId="66" xfId="1369" applyFont="1" applyBorder="1" applyAlignment="1">
      <alignment horizontal="center" vertical="center" shrinkToFit="1"/>
    </xf>
    <xf numFmtId="0" fontId="21" fillId="0" borderId="68" xfId="1369" applyFont="1" applyBorder="1" applyAlignment="1">
      <alignment horizontal="center" vertical="center"/>
    </xf>
    <xf numFmtId="0" fontId="21" fillId="0" borderId="49" xfId="1369" applyFont="1" applyBorder="1" applyAlignment="1">
      <alignment horizontal="center" vertical="center"/>
    </xf>
  </cellXfs>
  <cellStyles count="1387">
    <cellStyle name="_06_GCZ_BQ_SO_1241_Hruba" xfId="1"/>
    <cellStyle name="_06_GCZ_BQ_SO_1242+1710_Hruba" xfId="2"/>
    <cellStyle name="_06_GCZ_BQ_SO_1510_Hruba" xfId="3"/>
    <cellStyle name="_06_GCZ_BQ_SO_1810_Hruba" xfId="4"/>
    <cellStyle name="_6VX01" xfId="5"/>
    <cellStyle name="_F6_BS_SO 01+04_6SX01" xfId="6"/>
    <cellStyle name="_SO 05_F6_rain wat drain.060531" xfId="7"/>
    <cellStyle name="_SO 16_6VX01_vzduchotechnika" xfId="8"/>
    <cellStyle name="_TI_SO 01_060301_cz_en" xfId="9"/>
    <cellStyle name="Celkem" xfId="10" builtinId="25" customBuiltin="1"/>
    <cellStyle name="fnRegressQ" xfId="11"/>
    <cellStyle name="Hypertextový odkaz 2" xfId="12"/>
    <cellStyle name="Kontrolní buňka" xfId="13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ev" xfId="18" builtinId="15" customBuiltin="1"/>
    <cellStyle name="Neutrální" xfId="19" builtinId="28" customBuiltin="1"/>
    <cellStyle name="Normální" xfId="0" builtinId="0"/>
    <cellStyle name="normální 10" xfId="20"/>
    <cellStyle name="normální 10 10" xfId="21"/>
    <cellStyle name="normální 10 10 2" xfId="22"/>
    <cellStyle name="normální 10 11" xfId="23"/>
    <cellStyle name="normální 10 11 2" xfId="24"/>
    <cellStyle name="normální 10 12" xfId="25"/>
    <cellStyle name="normální 10 12 2" xfId="26"/>
    <cellStyle name="normální 10 13" xfId="27"/>
    <cellStyle name="normální 10 13 2" xfId="28"/>
    <cellStyle name="normální 10 14" xfId="29"/>
    <cellStyle name="normální 10 14 2" xfId="30"/>
    <cellStyle name="normální 10 15" xfId="31"/>
    <cellStyle name="normální 10 15 2" xfId="32"/>
    <cellStyle name="normální 10 16" xfId="33"/>
    <cellStyle name="normální 10 16 2" xfId="34"/>
    <cellStyle name="normální 10 17" xfId="35"/>
    <cellStyle name="normální 10 18" xfId="36"/>
    <cellStyle name="normální 10 19" xfId="37"/>
    <cellStyle name="normální 10 2" xfId="38"/>
    <cellStyle name="normální 10 2 2" xfId="39"/>
    <cellStyle name="normální 10 20" xfId="40"/>
    <cellStyle name="normální 10 21" xfId="41"/>
    <cellStyle name="normální 10 22" xfId="42"/>
    <cellStyle name="normální 10 23" xfId="43"/>
    <cellStyle name="normální 10 24" xfId="44"/>
    <cellStyle name="normální 10 25" xfId="45"/>
    <cellStyle name="normální 10 26" xfId="46"/>
    <cellStyle name="normální 10 27" xfId="47"/>
    <cellStyle name="normální 10 3" xfId="48"/>
    <cellStyle name="normální 10 3 2" xfId="49"/>
    <cellStyle name="normální 10 4" xfId="50"/>
    <cellStyle name="normální 10 4 2" xfId="51"/>
    <cellStyle name="normální 10 5" xfId="52"/>
    <cellStyle name="normální 10 5 2" xfId="53"/>
    <cellStyle name="normální 10 6" xfId="54"/>
    <cellStyle name="normální 10 6 2" xfId="55"/>
    <cellStyle name="normální 10 7" xfId="56"/>
    <cellStyle name="normální 10 7 2" xfId="57"/>
    <cellStyle name="normální 10 8" xfId="58"/>
    <cellStyle name="normální 10 8 2" xfId="59"/>
    <cellStyle name="normální 10 9" xfId="60"/>
    <cellStyle name="normální 10 9 2" xfId="61"/>
    <cellStyle name="normální 11" xfId="62"/>
    <cellStyle name="normální 11 2" xfId="63"/>
    <cellStyle name="normální 11 3" xfId="64"/>
    <cellStyle name="normální 11 4" xfId="65"/>
    <cellStyle name="normální 11 5" xfId="66"/>
    <cellStyle name="normální 11 6" xfId="67"/>
    <cellStyle name="normální 11 7" xfId="68"/>
    <cellStyle name="normální 11 8" xfId="69"/>
    <cellStyle name="normální 12" xfId="70"/>
    <cellStyle name="normální 12 2" xfId="71"/>
    <cellStyle name="normální 12 3" xfId="72"/>
    <cellStyle name="normální 12 4" xfId="73"/>
    <cellStyle name="normální 12 5" xfId="74"/>
    <cellStyle name="normální 12 6" xfId="75"/>
    <cellStyle name="normální 12 7" xfId="76"/>
    <cellStyle name="normální 12 8" xfId="77"/>
    <cellStyle name="normální 13" xfId="78"/>
    <cellStyle name="normální 13 2" xfId="79"/>
    <cellStyle name="normální 13 2 2" xfId="80"/>
    <cellStyle name="normální 13 2 3" xfId="81"/>
    <cellStyle name="normální 13 2 4" xfId="82"/>
    <cellStyle name="normální 13 2 5" xfId="83"/>
    <cellStyle name="Normální 14" xfId="84"/>
    <cellStyle name="normální 14 2" xfId="85"/>
    <cellStyle name="Normální 15" xfId="86"/>
    <cellStyle name="Normální 16" xfId="87"/>
    <cellStyle name="Normální 17" xfId="88"/>
    <cellStyle name="Normální 18" xfId="89"/>
    <cellStyle name="Normální 19" xfId="90"/>
    <cellStyle name="normální 19 2" xfId="91"/>
    <cellStyle name="normální 2" xfId="92"/>
    <cellStyle name="normální 2 10" xfId="93"/>
    <cellStyle name="normální 2 10 2" xfId="94"/>
    <cellStyle name="normální 2 11" xfId="95"/>
    <cellStyle name="normální 2 11 2" xfId="96"/>
    <cellStyle name="normální 2 12" xfId="97"/>
    <cellStyle name="normální 2 12 2" xfId="98"/>
    <cellStyle name="normální 2 13" xfId="99"/>
    <cellStyle name="normální 2 13 2" xfId="100"/>
    <cellStyle name="normální 2 14" xfId="101"/>
    <cellStyle name="normální 2 14 2" xfId="102"/>
    <cellStyle name="normální 2 15" xfId="103"/>
    <cellStyle name="normální 2 15 2" xfId="104"/>
    <cellStyle name="normální 2 16" xfId="105"/>
    <cellStyle name="normální 2 16 2" xfId="106"/>
    <cellStyle name="normální 2 17" xfId="107"/>
    <cellStyle name="normální 2 17 2" xfId="108"/>
    <cellStyle name="normální 2 18" xfId="109"/>
    <cellStyle name="normální 2 18 2" xfId="110"/>
    <cellStyle name="normální 2 19" xfId="111"/>
    <cellStyle name="normální 2 2" xfId="112"/>
    <cellStyle name="normální 2 2 10" xfId="113"/>
    <cellStyle name="normální 2 2 10 2" xfId="114"/>
    <cellStyle name="normální 2 2 11" xfId="115"/>
    <cellStyle name="normální 2 2 11 2" xfId="116"/>
    <cellStyle name="normální 2 2 12" xfId="117"/>
    <cellStyle name="normální 2 2 12 2" xfId="118"/>
    <cellStyle name="normální 2 2 13" xfId="119"/>
    <cellStyle name="normální 2 2 13 2" xfId="120"/>
    <cellStyle name="normální 2 2 14" xfId="121"/>
    <cellStyle name="normální 2 2 14 2" xfId="122"/>
    <cellStyle name="normální 2 2 15" xfId="123"/>
    <cellStyle name="normální 2 2 15 2" xfId="124"/>
    <cellStyle name="normální 2 2 16" xfId="125"/>
    <cellStyle name="normální 2 2 16 2" xfId="126"/>
    <cellStyle name="normální 2 2 17" xfId="127"/>
    <cellStyle name="normální 2 2 18" xfId="128"/>
    <cellStyle name="normální 2 2 19" xfId="129"/>
    <cellStyle name="normální 2 2 2" xfId="130"/>
    <cellStyle name="normální 2 2 2 10" xfId="131"/>
    <cellStyle name="normální 2 2 2 10 2" xfId="132"/>
    <cellStyle name="normální 2 2 2 11" xfId="133"/>
    <cellStyle name="normální 2 2 2 11 2" xfId="134"/>
    <cellStyle name="normální 2 2 2 12" xfId="135"/>
    <cellStyle name="normální 2 2 2 12 2" xfId="136"/>
    <cellStyle name="normální 2 2 2 13" xfId="137"/>
    <cellStyle name="normální 2 2 2 13 2" xfId="138"/>
    <cellStyle name="normální 2 2 2 14" xfId="139"/>
    <cellStyle name="normální 2 2 2 14 2" xfId="140"/>
    <cellStyle name="normální 2 2 2 15" xfId="141"/>
    <cellStyle name="normální 2 2 2 15 2" xfId="142"/>
    <cellStyle name="normální 2 2 2 16" xfId="143"/>
    <cellStyle name="normální 2 2 2 17" xfId="144"/>
    <cellStyle name="normální 2 2 2 18" xfId="145"/>
    <cellStyle name="normální 2 2 2 19" xfId="146"/>
    <cellStyle name="normální 2 2 2 2" xfId="147"/>
    <cellStyle name="normální 2 2 2 2 2" xfId="148"/>
    <cellStyle name="normální 2 2 2 20" xfId="149"/>
    <cellStyle name="normální 2 2 2 21" xfId="150"/>
    <cellStyle name="normální 2 2 2 22" xfId="151"/>
    <cellStyle name="normální 2 2 2 3" xfId="152"/>
    <cellStyle name="normální 2 2 2 3 2" xfId="153"/>
    <cellStyle name="normální 2 2 2 4" xfId="154"/>
    <cellStyle name="normální 2 2 2 4 2" xfId="155"/>
    <cellStyle name="normální 2 2 2 5" xfId="156"/>
    <cellStyle name="normální 2 2 2 5 2" xfId="157"/>
    <cellStyle name="normální 2 2 2 6" xfId="158"/>
    <cellStyle name="normální 2 2 2 6 2" xfId="159"/>
    <cellStyle name="normální 2 2 2 7" xfId="160"/>
    <cellStyle name="normální 2 2 2 7 2" xfId="161"/>
    <cellStyle name="normální 2 2 2 8" xfId="162"/>
    <cellStyle name="normální 2 2 2 8 2" xfId="163"/>
    <cellStyle name="normální 2 2 2 9" xfId="164"/>
    <cellStyle name="normální 2 2 2 9 2" xfId="165"/>
    <cellStyle name="normální 2 2 20" xfId="166"/>
    <cellStyle name="normální 2 2 21" xfId="167"/>
    <cellStyle name="normální 2 2 22" xfId="168"/>
    <cellStyle name="normální 2 2 23" xfId="169"/>
    <cellStyle name="normální 2 2 24" xfId="170"/>
    <cellStyle name="normální 2 2 25" xfId="171"/>
    <cellStyle name="normální 2 2 3" xfId="172"/>
    <cellStyle name="normální 2 2 3 2" xfId="173"/>
    <cellStyle name="normální 2 2 3 3" xfId="174"/>
    <cellStyle name="normální 2 2 3 4" xfId="175"/>
    <cellStyle name="normální 2 2 3 5" xfId="176"/>
    <cellStyle name="normální 2 2 3 6" xfId="177"/>
    <cellStyle name="normální 2 2 3 7" xfId="178"/>
    <cellStyle name="normální 2 2 3 8" xfId="179"/>
    <cellStyle name="normální 2 2 4" xfId="180"/>
    <cellStyle name="normální 2 2 4 2" xfId="181"/>
    <cellStyle name="normální 2 2 5" xfId="182"/>
    <cellStyle name="normální 2 2 5 2" xfId="183"/>
    <cellStyle name="normální 2 2 6" xfId="184"/>
    <cellStyle name="normální 2 2 6 2" xfId="185"/>
    <cellStyle name="normální 2 2 7" xfId="186"/>
    <cellStyle name="normální 2 2 7 2" xfId="187"/>
    <cellStyle name="normální 2 2 8" xfId="188"/>
    <cellStyle name="normální 2 2 8 2" xfId="189"/>
    <cellStyle name="normální 2 2 9" xfId="190"/>
    <cellStyle name="normální 2 2 9 2" xfId="191"/>
    <cellStyle name="normální 2 20" xfId="192"/>
    <cellStyle name="normální 2 21" xfId="193"/>
    <cellStyle name="normální 2 22" xfId="194"/>
    <cellStyle name="normální 2 23" xfId="195"/>
    <cellStyle name="normální 2 24" xfId="196"/>
    <cellStyle name="normální 2 3" xfId="197"/>
    <cellStyle name="normální 2 3 10" xfId="198"/>
    <cellStyle name="normální 2 3 10 2" xfId="199"/>
    <cellStyle name="normální 2 3 11" xfId="200"/>
    <cellStyle name="normální 2 3 11 2" xfId="201"/>
    <cellStyle name="normální 2 3 12" xfId="202"/>
    <cellStyle name="normální 2 3 2" xfId="203"/>
    <cellStyle name="normální 2 3 2 2" xfId="204"/>
    <cellStyle name="normální 2 3 3" xfId="205"/>
    <cellStyle name="normální 2 3 3 2" xfId="206"/>
    <cellStyle name="normální 2 3 4" xfId="207"/>
    <cellStyle name="normální 2 3 4 2" xfId="208"/>
    <cellStyle name="normální 2 3 5" xfId="209"/>
    <cellStyle name="normální 2 3 5 2" xfId="210"/>
    <cellStyle name="normální 2 3 6" xfId="211"/>
    <cellStyle name="normální 2 3 6 2" xfId="212"/>
    <cellStyle name="normální 2 3 7" xfId="213"/>
    <cellStyle name="normální 2 3 7 2" xfId="214"/>
    <cellStyle name="normální 2 3 8" xfId="215"/>
    <cellStyle name="normální 2 3 8 2" xfId="216"/>
    <cellStyle name="normální 2 3 9" xfId="217"/>
    <cellStyle name="normální 2 3 9 2" xfId="218"/>
    <cellStyle name="normální 2 4" xfId="219"/>
    <cellStyle name="normální 2 4 2" xfId="220"/>
    <cellStyle name="normální 2 5" xfId="221"/>
    <cellStyle name="normální 2 5 2" xfId="222"/>
    <cellStyle name="normální 2 6" xfId="223"/>
    <cellStyle name="normální 2 6 2" xfId="224"/>
    <cellStyle name="normální 2 7" xfId="225"/>
    <cellStyle name="normální 2 7 2" xfId="226"/>
    <cellStyle name="normální 2 8" xfId="227"/>
    <cellStyle name="normální 2 8 2" xfId="228"/>
    <cellStyle name="normální 2 9" xfId="229"/>
    <cellStyle name="normální 2 9 2" xfId="230"/>
    <cellStyle name="normální 2_ROZP_VRÚ_SLAPY" xfId="231"/>
    <cellStyle name="Normální 20" xfId="232"/>
    <cellStyle name="Normální 21" xfId="233"/>
    <cellStyle name="Normální 22" xfId="234"/>
    <cellStyle name="Normální 23" xfId="235"/>
    <cellStyle name="Normální 24" xfId="236"/>
    <cellStyle name="Normální 25" xfId="237"/>
    <cellStyle name="Normální 26" xfId="238"/>
    <cellStyle name="Normální 27" xfId="239"/>
    <cellStyle name="Normální 28" xfId="240"/>
    <cellStyle name="Normální 29" xfId="241"/>
    <cellStyle name="normální 3" xfId="242"/>
    <cellStyle name="normální 3 10" xfId="243"/>
    <cellStyle name="normální 3 10 2" xfId="244"/>
    <cellStyle name="normální 3 10 3" xfId="245"/>
    <cellStyle name="normální 3 10 4" xfId="246"/>
    <cellStyle name="normální 3 10 5" xfId="247"/>
    <cellStyle name="normální 3 10 6" xfId="248"/>
    <cellStyle name="normální 3 10 7" xfId="249"/>
    <cellStyle name="normální 3 10 8" xfId="250"/>
    <cellStyle name="normální 3 11" xfId="251"/>
    <cellStyle name="normální 3 11 2" xfId="252"/>
    <cellStyle name="normální 3 12" xfId="253"/>
    <cellStyle name="normální 3 12 2" xfId="254"/>
    <cellStyle name="normální 3 13" xfId="255"/>
    <cellStyle name="normální 3 13 2" xfId="256"/>
    <cellStyle name="normální 3 14" xfId="257"/>
    <cellStyle name="normální 3 14 2" xfId="258"/>
    <cellStyle name="normální 3 15" xfId="259"/>
    <cellStyle name="normální 3 15 2" xfId="260"/>
    <cellStyle name="normální 3 16" xfId="261"/>
    <cellStyle name="normální 3 16 2" xfId="262"/>
    <cellStyle name="normální 3 17" xfId="263"/>
    <cellStyle name="normální 3 17 2" xfId="264"/>
    <cellStyle name="normální 3 18" xfId="265"/>
    <cellStyle name="normální 3 18 2" xfId="266"/>
    <cellStyle name="normální 3 19" xfId="267"/>
    <cellStyle name="normální 3 19 2" xfId="268"/>
    <cellStyle name="normální 3 2" xfId="269"/>
    <cellStyle name="normální 3 2 10" xfId="270"/>
    <cellStyle name="normální 3 2 10 2" xfId="271"/>
    <cellStyle name="normální 3 2 11" xfId="272"/>
    <cellStyle name="normální 3 2 11 2" xfId="273"/>
    <cellStyle name="normální 3 2 12" xfId="274"/>
    <cellStyle name="normální 3 2 12 2" xfId="275"/>
    <cellStyle name="normální 3 2 13" xfId="276"/>
    <cellStyle name="normální 3 2 13 2" xfId="277"/>
    <cellStyle name="normální 3 2 14" xfId="278"/>
    <cellStyle name="normální 3 2 14 2" xfId="279"/>
    <cellStyle name="normální 3 2 15" xfId="280"/>
    <cellStyle name="normální 3 2 15 2" xfId="281"/>
    <cellStyle name="normální 3 2 16" xfId="282"/>
    <cellStyle name="normální 3 2 16 2" xfId="283"/>
    <cellStyle name="normální 3 2 17" xfId="284"/>
    <cellStyle name="normální 3 2 17 2" xfId="285"/>
    <cellStyle name="normální 3 2 18" xfId="286"/>
    <cellStyle name="normální 3 2 18 2" xfId="287"/>
    <cellStyle name="normální 3 2 19" xfId="288"/>
    <cellStyle name="normální 3 2 2" xfId="289"/>
    <cellStyle name="normální 3 2 2 10" xfId="290"/>
    <cellStyle name="normální 3 2 2 10 2" xfId="291"/>
    <cellStyle name="normální 3 2 2 11" xfId="292"/>
    <cellStyle name="normální 3 2 2 11 2" xfId="293"/>
    <cellStyle name="normální 3 2 2 12" xfId="294"/>
    <cellStyle name="normální 3 2 2 12 2" xfId="295"/>
    <cellStyle name="normální 3 2 2 13" xfId="296"/>
    <cellStyle name="normální 3 2 2 13 2" xfId="297"/>
    <cellStyle name="normální 3 2 2 14" xfId="298"/>
    <cellStyle name="normální 3 2 2 14 2" xfId="299"/>
    <cellStyle name="normální 3 2 2 15" xfId="300"/>
    <cellStyle name="normální 3 2 2 15 2" xfId="301"/>
    <cellStyle name="normální 3 2 2 16" xfId="302"/>
    <cellStyle name="normální 3 2 2 17" xfId="303"/>
    <cellStyle name="normální 3 2 2 18" xfId="304"/>
    <cellStyle name="normální 3 2 2 19" xfId="305"/>
    <cellStyle name="normální 3 2 2 2" xfId="306"/>
    <cellStyle name="normální 3 2 2 2 2" xfId="307"/>
    <cellStyle name="normální 3 2 2 20" xfId="308"/>
    <cellStyle name="normální 3 2 2 21" xfId="309"/>
    <cellStyle name="normální 3 2 2 22" xfId="310"/>
    <cellStyle name="normální 3 2 2 3" xfId="311"/>
    <cellStyle name="normální 3 2 2 3 2" xfId="312"/>
    <cellStyle name="normální 3 2 2 4" xfId="313"/>
    <cellStyle name="normální 3 2 2 4 2" xfId="314"/>
    <cellStyle name="normální 3 2 2 5" xfId="315"/>
    <cellStyle name="normální 3 2 2 5 2" xfId="316"/>
    <cellStyle name="normální 3 2 2 6" xfId="317"/>
    <cellStyle name="normální 3 2 2 6 2" xfId="318"/>
    <cellStyle name="normální 3 2 2 7" xfId="319"/>
    <cellStyle name="normální 3 2 2 7 2" xfId="320"/>
    <cellStyle name="normální 3 2 2 8" xfId="321"/>
    <cellStyle name="normální 3 2 2 8 2" xfId="322"/>
    <cellStyle name="normální 3 2 2 9" xfId="323"/>
    <cellStyle name="normální 3 2 2 9 2" xfId="324"/>
    <cellStyle name="normální 3 2 20" xfId="325"/>
    <cellStyle name="normální 3 2 21" xfId="326"/>
    <cellStyle name="normální 3 2 22" xfId="327"/>
    <cellStyle name="normální 3 2 23" xfId="328"/>
    <cellStyle name="normální 3 2 24" xfId="329"/>
    <cellStyle name="normální 3 2 25" xfId="330"/>
    <cellStyle name="normální 3 2 26" xfId="331"/>
    <cellStyle name="normální 3 2 27" xfId="332"/>
    <cellStyle name="normální 3 2 3" xfId="333"/>
    <cellStyle name="normální 3 2 3 10" xfId="334"/>
    <cellStyle name="normální 3 2 3 10 2" xfId="335"/>
    <cellStyle name="normální 3 2 3 11" xfId="336"/>
    <cellStyle name="normální 3 2 3 11 2" xfId="337"/>
    <cellStyle name="normální 3 2 3 12" xfId="338"/>
    <cellStyle name="normální 3 2 3 12 2" xfId="339"/>
    <cellStyle name="normální 3 2 3 13" xfId="340"/>
    <cellStyle name="normální 3 2 3 13 2" xfId="341"/>
    <cellStyle name="normální 3 2 3 14" xfId="342"/>
    <cellStyle name="normální 3 2 3 14 2" xfId="343"/>
    <cellStyle name="normální 3 2 3 15" xfId="344"/>
    <cellStyle name="normální 3 2 3 15 2" xfId="345"/>
    <cellStyle name="normální 3 2 3 16" xfId="346"/>
    <cellStyle name="normální 3 2 3 17" xfId="347"/>
    <cellStyle name="normální 3 2 3 18" xfId="348"/>
    <cellStyle name="normální 3 2 3 19" xfId="349"/>
    <cellStyle name="normální 3 2 3 2" xfId="350"/>
    <cellStyle name="normální 3 2 3 2 2" xfId="351"/>
    <cellStyle name="normální 3 2 3 20" xfId="352"/>
    <cellStyle name="normální 3 2 3 21" xfId="353"/>
    <cellStyle name="normální 3 2 3 22" xfId="354"/>
    <cellStyle name="normální 3 2 3 3" xfId="355"/>
    <cellStyle name="normální 3 2 3 3 2" xfId="356"/>
    <cellStyle name="normální 3 2 3 4" xfId="357"/>
    <cellStyle name="normální 3 2 3 4 2" xfId="358"/>
    <cellStyle name="normální 3 2 3 5" xfId="359"/>
    <cellStyle name="normální 3 2 3 5 2" xfId="360"/>
    <cellStyle name="normální 3 2 3 6" xfId="361"/>
    <cellStyle name="normální 3 2 3 6 2" xfId="362"/>
    <cellStyle name="normální 3 2 3 7" xfId="363"/>
    <cellStyle name="normální 3 2 3 7 2" xfId="364"/>
    <cellStyle name="normální 3 2 3 8" xfId="365"/>
    <cellStyle name="normální 3 2 3 8 2" xfId="366"/>
    <cellStyle name="normální 3 2 3 9" xfId="367"/>
    <cellStyle name="normální 3 2 3 9 2" xfId="368"/>
    <cellStyle name="normální 3 2 4" xfId="369"/>
    <cellStyle name="normální 3 2 4 10" xfId="370"/>
    <cellStyle name="normální 3 2 4 10 2" xfId="371"/>
    <cellStyle name="normální 3 2 4 11" xfId="372"/>
    <cellStyle name="normální 3 2 4 11 2" xfId="373"/>
    <cellStyle name="normální 3 2 4 12" xfId="374"/>
    <cellStyle name="normální 3 2 4 12 2" xfId="375"/>
    <cellStyle name="normální 3 2 4 13" xfId="376"/>
    <cellStyle name="normální 3 2 4 13 2" xfId="377"/>
    <cellStyle name="normální 3 2 4 14" xfId="378"/>
    <cellStyle name="normální 3 2 4 14 2" xfId="379"/>
    <cellStyle name="normální 3 2 4 15" xfId="380"/>
    <cellStyle name="normální 3 2 4 15 2" xfId="381"/>
    <cellStyle name="normální 3 2 4 16" xfId="382"/>
    <cellStyle name="normální 3 2 4 17" xfId="383"/>
    <cellStyle name="normální 3 2 4 18" xfId="384"/>
    <cellStyle name="normální 3 2 4 19" xfId="385"/>
    <cellStyle name="normální 3 2 4 2" xfId="386"/>
    <cellStyle name="normální 3 2 4 2 2" xfId="387"/>
    <cellStyle name="normální 3 2 4 20" xfId="388"/>
    <cellStyle name="normální 3 2 4 21" xfId="389"/>
    <cellStyle name="normální 3 2 4 22" xfId="390"/>
    <cellStyle name="normální 3 2 4 3" xfId="391"/>
    <cellStyle name="normální 3 2 4 3 2" xfId="392"/>
    <cellStyle name="normální 3 2 4 4" xfId="393"/>
    <cellStyle name="normální 3 2 4 4 2" xfId="394"/>
    <cellStyle name="normální 3 2 4 5" xfId="395"/>
    <cellStyle name="normální 3 2 4 5 2" xfId="396"/>
    <cellStyle name="normální 3 2 4 6" xfId="397"/>
    <cellStyle name="normální 3 2 4 6 2" xfId="398"/>
    <cellStyle name="normální 3 2 4 7" xfId="399"/>
    <cellStyle name="normální 3 2 4 7 2" xfId="400"/>
    <cellStyle name="normální 3 2 4 8" xfId="401"/>
    <cellStyle name="normální 3 2 4 8 2" xfId="402"/>
    <cellStyle name="normální 3 2 4 9" xfId="403"/>
    <cellStyle name="normální 3 2 4 9 2" xfId="404"/>
    <cellStyle name="normální 3 2 5" xfId="405"/>
    <cellStyle name="normální 3 2 5 2" xfId="406"/>
    <cellStyle name="normální 3 2 5 3" xfId="407"/>
    <cellStyle name="normální 3 2 5 4" xfId="408"/>
    <cellStyle name="normální 3 2 5 5" xfId="409"/>
    <cellStyle name="normální 3 2 5 6" xfId="410"/>
    <cellStyle name="normální 3 2 5 7" xfId="411"/>
    <cellStyle name="normální 3 2 5 8" xfId="412"/>
    <cellStyle name="normální 3 2 6" xfId="413"/>
    <cellStyle name="normální 3 2 6 2" xfId="414"/>
    <cellStyle name="normální 3 2 6 3" xfId="415"/>
    <cellStyle name="normální 3 2 6 4" xfId="416"/>
    <cellStyle name="normální 3 2 6 5" xfId="417"/>
    <cellStyle name="normální 3 2 6 6" xfId="418"/>
    <cellStyle name="normální 3 2 6 7" xfId="419"/>
    <cellStyle name="normální 3 2 6 8" xfId="420"/>
    <cellStyle name="normální 3 2 7" xfId="421"/>
    <cellStyle name="normální 3 2 7 2" xfId="422"/>
    <cellStyle name="normální 3 2 7 3" xfId="423"/>
    <cellStyle name="normální 3 2 7 4" xfId="424"/>
    <cellStyle name="normální 3 2 7 5" xfId="425"/>
    <cellStyle name="normální 3 2 7 6" xfId="426"/>
    <cellStyle name="normální 3 2 7 7" xfId="427"/>
    <cellStyle name="normální 3 2 7 8" xfId="428"/>
    <cellStyle name="normální 3 2 8" xfId="429"/>
    <cellStyle name="normální 3 2 8 2" xfId="430"/>
    <cellStyle name="normální 3 2 9" xfId="431"/>
    <cellStyle name="normální 3 2 9 2" xfId="432"/>
    <cellStyle name="normální 3 20" xfId="433"/>
    <cellStyle name="normální 3 20 2" xfId="434"/>
    <cellStyle name="normální 3 21" xfId="435"/>
    <cellStyle name="normální 3 21 2" xfId="436"/>
    <cellStyle name="normální 3 22" xfId="437"/>
    <cellStyle name="normální 3 23" xfId="438"/>
    <cellStyle name="normální 3 24" xfId="439"/>
    <cellStyle name="normální 3 25" xfId="440"/>
    <cellStyle name="normální 3 26" xfId="441"/>
    <cellStyle name="normální 3 27" xfId="442"/>
    <cellStyle name="normální 3 28" xfId="443"/>
    <cellStyle name="normální 3 29" xfId="444"/>
    <cellStyle name="normální 3 3" xfId="445"/>
    <cellStyle name="normální 3 3 10" xfId="446"/>
    <cellStyle name="normální 3 3 10 2" xfId="447"/>
    <cellStyle name="normální 3 3 10 3" xfId="448"/>
    <cellStyle name="normální 3 3 10 4" xfId="449"/>
    <cellStyle name="normální 3 3 10 5" xfId="450"/>
    <cellStyle name="normální 3 3 10 6" xfId="451"/>
    <cellStyle name="normální 3 3 10 7" xfId="452"/>
    <cellStyle name="normální 3 3 10 8" xfId="453"/>
    <cellStyle name="normální 3 3 11" xfId="454"/>
    <cellStyle name="normální 3 3 11 2" xfId="455"/>
    <cellStyle name="normální 3 3 12" xfId="456"/>
    <cellStyle name="normální 3 3 12 2" xfId="457"/>
    <cellStyle name="normální 3 3 13" xfId="458"/>
    <cellStyle name="normální 3 3 13 2" xfId="459"/>
    <cellStyle name="normální 3 3 14" xfId="460"/>
    <cellStyle name="normální 3 3 14 2" xfId="461"/>
    <cellStyle name="normální 3 3 15" xfId="462"/>
    <cellStyle name="normální 3 3 15 2" xfId="463"/>
    <cellStyle name="normální 3 3 16" xfId="464"/>
    <cellStyle name="normální 3 3 16 2" xfId="465"/>
    <cellStyle name="normální 3 3 17" xfId="466"/>
    <cellStyle name="normální 3 3 17 2" xfId="467"/>
    <cellStyle name="normální 3 3 18" xfId="468"/>
    <cellStyle name="normální 3 3 18 2" xfId="469"/>
    <cellStyle name="normální 3 3 19" xfId="470"/>
    <cellStyle name="normální 3 3 19 2" xfId="471"/>
    <cellStyle name="normální 3 3 2" xfId="472"/>
    <cellStyle name="normální 3 3 20" xfId="473"/>
    <cellStyle name="normální 3 3 20 2" xfId="474"/>
    <cellStyle name="normální 3 3 21" xfId="475"/>
    <cellStyle name="normální 3 3 22" xfId="476"/>
    <cellStyle name="normální 3 3 23" xfId="477"/>
    <cellStyle name="normální 3 3 24" xfId="478"/>
    <cellStyle name="normální 3 3 25" xfId="479"/>
    <cellStyle name="normální 3 3 26" xfId="480"/>
    <cellStyle name="normální 3 3 27" xfId="481"/>
    <cellStyle name="normální 3 3 28" xfId="482"/>
    <cellStyle name="normální 3 3 29" xfId="483"/>
    <cellStyle name="normální 3 3 3" xfId="484"/>
    <cellStyle name="normální 3 3 3 2" xfId="485"/>
    <cellStyle name="normální 3 3 3 3" xfId="486"/>
    <cellStyle name="normální 3 3 3 3 2" xfId="487"/>
    <cellStyle name="normální 3 3 3 3 3" xfId="488"/>
    <cellStyle name="normální 3 3 3 3 4" xfId="489"/>
    <cellStyle name="normální 3 3 3 3 5" xfId="490"/>
    <cellStyle name="normální 3 3 3 3 6" xfId="491"/>
    <cellStyle name="normální 3 3 3 3 7" xfId="492"/>
    <cellStyle name="normální 3 3 3 3 8" xfId="493"/>
    <cellStyle name="normální 3 3 4" xfId="494"/>
    <cellStyle name="normální 3 3 5" xfId="495"/>
    <cellStyle name="normální 3 3 6" xfId="496"/>
    <cellStyle name="normální 3 3 6 10" xfId="497"/>
    <cellStyle name="normální 3 3 6 10 2" xfId="498"/>
    <cellStyle name="normální 3 3 6 11" xfId="499"/>
    <cellStyle name="normální 3 3 6 11 2" xfId="500"/>
    <cellStyle name="normální 3 3 6 12" xfId="501"/>
    <cellStyle name="normální 3 3 6 12 2" xfId="502"/>
    <cellStyle name="normální 3 3 6 13" xfId="503"/>
    <cellStyle name="normální 3 3 6 13 2" xfId="504"/>
    <cellStyle name="normální 3 3 6 14" xfId="505"/>
    <cellStyle name="normální 3 3 6 15" xfId="506"/>
    <cellStyle name="normální 3 3 6 16" xfId="507"/>
    <cellStyle name="normální 3 3 6 17" xfId="508"/>
    <cellStyle name="normální 3 3 6 18" xfId="509"/>
    <cellStyle name="normální 3 3 6 19" xfId="510"/>
    <cellStyle name="normální 3 3 6 2" xfId="511"/>
    <cellStyle name="normální 3 3 6 2 2" xfId="512"/>
    <cellStyle name="normální 3 3 6 2 3" xfId="513"/>
    <cellStyle name="normální 3 3 6 2 4" xfId="514"/>
    <cellStyle name="normální 3 3 6 2 5" xfId="515"/>
    <cellStyle name="normální 3 3 6 2 6" xfId="516"/>
    <cellStyle name="normální 3 3 6 2 7" xfId="517"/>
    <cellStyle name="normální 3 3 6 2 8" xfId="518"/>
    <cellStyle name="normální 3 3 6 20" xfId="519"/>
    <cellStyle name="normální 3 3 6 21" xfId="520"/>
    <cellStyle name="normální 3 3 6 22" xfId="521"/>
    <cellStyle name="normální 3 3 6 23" xfId="522"/>
    <cellStyle name="normální 3 3 6 24" xfId="523"/>
    <cellStyle name="normální 3 3 6 25" xfId="524"/>
    <cellStyle name="normální 3 3 6 26" xfId="525"/>
    <cellStyle name="normální 3 3 6 27" xfId="526"/>
    <cellStyle name="normální 3 3 6 28" xfId="527"/>
    <cellStyle name="normální 3 3 6 29" xfId="528"/>
    <cellStyle name="normální 3 3 6 29 2" xfId="529"/>
    <cellStyle name="normální 3 3 6 3" xfId="530"/>
    <cellStyle name="normální 3 3 6 3 2" xfId="531"/>
    <cellStyle name="normální 3 3 6 30" xfId="532"/>
    <cellStyle name="normální 3 3 6 31" xfId="533"/>
    <cellStyle name="normální 3 3 6 32" xfId="534"/>
    <cellStyle name="normální 3 3 6 33" xfId="535"/>
    <cellStyle name="normální 3 3 6 34" xfId="536"/>
    <cellStyle name="normální 3 3 6 35" xfId="537"/>
    <cellStyle name="normální 3 3 6 36" xfId="538"/>
    <cellStyle name="normální 3 3 6 37" xfId="539"/>
    <cellStyle name="normální 3 3 6 38" xfId="540"/>
    <cellStyle name="normální 3 3 6 4" xfId="541"/>
    <cellStyle name="normální 3 3 6 4 2" xfId="542"/>
    <cellStyle name="normální 3 3 6 5" xfId="543"/>
    <cellStyle name="normální 3 3 6 5 2" xfId="544"/>
    <cellStyle name="normální 3 3 6 6" xfId="545"/>
    <cellStyle name="normální 3 3 6 6 2" xfId="546"/>
    <cellStyle name="normální 3 3 6 7" xfId="547"/>
    <cellStyle name="normální 3 3 6 7 2" xfId="548"/>
    <cellStyle name="normální 3 3 6 8" xfId="549"/>
    <cellStyle name="normální 3 3 6 8 2" xfId="550"/>
    <cellStyle name="normální 3 3 6 9" xfId="551"/>
    <cellStyle name="normální 3 3 6 9 2" xfId="552"/>
    <cellStyle name="normální 3 3 7" xfId="553"/>
    <cellStyle name="normální 3 3 7 10" xfId="554"/>
    <cellStyle name="normální 3 3 7 11" xfId="555"/>
    <cellStyle name="normální 3 3 7 12" xfId="556"/>
    <cellStyle name="normální 3 3 7 13" xfId="557"/>
    <cellStyle name="normální 3 3 7 14" xfId="558"/>
    <cellStyle name="normální 3 3 7 15" xfId="559"/>
    <cellStyle name="normální 3 3 7 16" xfId="560"/>
    <cellStyle name="normální 3 3 7 17" xfId="561"/>
    <cellStyle name="normální 3 3 7 17 2" xfId="562"/>
    <cellStyle name="normální 3 3 7 18" xfId="563"/>
    <cellStyle name="normální 3 3 7 19" xfId="564"/>
    <cellStyle name="normální 3 3 7 2" xfId="565"/>
    <cellStyle name="normální 3 3 7 2 10" xfId="566"/>
    <cellStyle name="normální 3 3 7 2 11" xfId="567"/>
    <cellStyle name="normální 3 3 7 2 12" xfId="568"/>
    <cellStyle name="normální 3 3 7 2 13" xfId="569"/>
    <cellStyle name="normální 3 3 7 2 14" xfId="570"/>
    <cellStyle name="normální 3 3 7 2 2" xfId="571"/>
    <cellStyle name="normální 3 3 7 2 2 2" xfId="572"/>
    <cellStyle name="normální 3 3 7 2 3" xfId="573"/>
    <cellStyle name="normální 3 3 7 2 3 2" xfId="574"/>
    <cellStyle name="normální 3 3 7 2 4" xfId="575"/>
    <cellStyle name="normální 3 3 7 2 5" xfId="576"/>
    <cellStyle name="normální 3 3 7 2 6" xfId="577"/>
    <cellStyle name="normální 3 3 7 2 7" xfId="578"/>
    <cellStyle name="normální 3 3 7 2 8" xfId="579"/>
    <cellStyle name="normální 3 3 7 2 9" xfId="580"/>
    <cellStyle name="normální 3 3 7 20" xfId="581"/>
    <cellStyle name="normální 3 3 7 21" xfId="582"/>
    <cellStyle name="normální 3 3 7 22" xfId="583"/>
    <cellStyle name="normální 3 3 7 23" xfId="584"/>
    <cellStyle name="normální 3 3 7 24" xfId="585"/>
    <cellStyle name="normální 3 3 7 25" xfId="586"/>
    <cellStyle name="normální 3 3 7 26" xfId="587"/>
    <cellStyle name="normální 3 3 7 3" xfId="588"/>
    <cellStyle name="normální 3 3 7 4" xfId="589"/>
    <cellStyle name="normální 3 3 7 5" xfId="590"/>
    <cellStyle name="normální 3 3 7 6" xfId="591"/>
    <cellStyle name="normální 3 3 7 7" xfId="592"/>
    <cellStyle name="normální 3 3 7 8" xfId="593"/>
    <cellStyle name="normální 3 3 7 9" xfId="594"/>
    <cellStyle name="normální 3 3 8" xfId="595"/>
    <cellStyle name="normální 3 3 8 10" xfId="596"/>
    <cellStyle name="normální 3 3 8 11" xfId="597"/>
    <cellStyle name="normální 3 3 8 12" xfId="598"/>
    <cellStyle name="normální 3 3 8 13" xfId="599"/>
    <cellStyle name="normální 3 3 8 14" xfId="600"/>
    <cellStyle name="normální 3 3 8 15" xfId="601"/>
    <cellStyle name="normální 3 3 8 16" xfId="602"/>
    <cellStyle name="normální 3 3 8 17" xfId="603"/>
    <cellStyle name="normální 3 3 8 17 2" xfId="604"/>
    <cellStyle name="normální 3 3 8 18" xfId="605"/>
    <cellStyle name="normální 3 3 8 19" xfId="606"/>
    <cellStyle name="normální 3 3 8 2" xfId="607"/>
    <cellStyle name="normální 3 3 8 20" xfId="608"/>
    <cellStyle name="normální 3 3 8 21" xfId="609"/>
    <cellStyle name="normální 3 3 8 22" xfId="610"/>
    <cellStyle name="normální 3 3 8 23" xfId="611"/>
    <cellStyle name="normální 3 3 8 24" xfId="612"/>
    <cellStyle name="normální 3 3 8 25" xfId="613"/>
    <cellStyle name="normální 3 3 8 26" xfId="614"/>
    <cellStyle name="normální 3 3 8 27" xfId="615"/>
    <cellStyle name="normální 3 3 8 3" xfId="616"/>
    <cellStyle name="normální 3 3 8 4" xfId="617"/>
    <cellStyle name="normální 3 3 8 5" xfId="618"/>
    <cellStyle name="normální 3 3 8 6" xfId="619"/>
    <cellStyle name="normální 3 3 8 7" xfId="620"/>
    <cellStyle name="normální 3 3 8 8" xfId="621"/>
    <cellStyle name="normální 3 3 8 9" xfId="622"/>
    <cellStyle name="normální 3 3 9" xfId="623"/>
    <cellStyle name="normální 3 3 9 2" xfId="624"/>
    <cellStyle name="normální 3 3 9 3" xfId="625"/>
    <cellStyle name="normální 3 3 9 4" xfId="626"/>
    <cellStyle name="normální 3 3 9 5" xfId="627"/>
    <cellStyle name="normální 3 3 9 6" xfId="628"/>
    <cellStyle name="normální 3 3 9 7" xfId="629"/>
    <cellStyle name="normální 3 3 9 8" xfId="630"/>
    <cellStyle name="normální 3 30" xfId="631"/>
    <cellStyle name="normální 3 31" xfId="632"/>
    <cellStyle name="normální 3 32" xfId="633"/>
    <cellStyle name="normální 3 33" xfId="634"/>
    <cellStyle name="normální 3 34" xfId="635"/>
    <cellStyle name="normální 3 35" xfId="636"/>
    <cellStyle name="normální 3 36" xfId="637"/>
    <cellStyle name="normální 3 37" xfId="638"/>
    <cellStyle name="normální 3 38" xfId="639"/>
    <cellStyle name="normální 3 39" xfId="640"/>
    <cellStyle name="normální 3 4" xfId="641"/>
    <cellStyle name="normální 3 4 10" xfId="642"/>
    <cellStyle name="normální 3 4 10 2" xfId="643"/>
    <cellStyle name="normální 3 4 11" xfId="644"/>
    <cellStyle name="normální 3 4 11 2" xfId="645"/>
    <cellStyle name="normální 3 4 12" xfId="646"/>
    <cellStyle name="normální 3 4 12 2" xfId="647"/>
    <cellStyle name="normální 3 4 13" xfId="648"/>
    <cellStyle name="normální 3 4 13 2" xfId="649"/>
    <cellStyle name="normální 3 4 14" xfId="650"/>
    <cellStyle name="normální 3 4 14 2" xfId="651"/>
    <cellStyle name="normální 3 4 15" xfId="652"/>
    <cellStyle name="normální 3 4 15 2" xfId="653"/>
    <cellStyle name="normální 3 4 16" xfId="654"/>
    <cellStyle name="normální 3 4 16 2" xfId="655"/>
    <cellStyle name="normální 3 4 17" xfId="656"/>
    <cellStyle name="normální 3 4 18" xfId="657"/>
    <cellStyle name="normální 3 4 19" xfId="658"/>
    <cellStyle name="normální 3 4 2" xfId="659"/>
    <cellStyle name="normální 3 4 2 10" xfId="660"/>
    <cellStyle name="normální 3 4 2 10 2" xfId="661"/>
    <cellStyle name="normální 3 4 2 11" xfId="662"/>
    <cellStyle name="normální 3 4 2 11 2" xfId="663"/>
    <cellStyle name="normální 3 4 2 12" xfId="664"/>
    <cellStyle name="normální 3 4 2 12 2" xfId="665"/>
    <cellStyle name="normální 3 4 2 13" xfId="666"/>
    <cellStyle name="normální 3 4 2 13 2" xfId="667"/>
    <cellStyle name="normální 3 4 2 14" xfId="668"/>
    <cellStyle name="normální 3 4 2 14 2" xfId="669"/>
    <cellStyle name="normální 3 4 2 15" xfId="670"/>
    <cellStyle name="normální 3 4 2 15 2" xfId="671"/>
    <cellStyle name="normální 3 4 2 16" xfId="672"/>
    <cellStyle name="normální 3 4 2 17" xfId="673"/>
    <cellStyle name="normální 3 4 2 18" xfId="674"/>
    <cellStyle name="normální 3 4 2 19" xfId="675"/>
    <cellStyle name="normální 3 4 2 2" xfId="676"/>
    <cellStyle name="normální 3 4 2 2 2" xfId="677"/>
    <cellStyle name="normální 3 4 2 20" xfId="678"/>
    <cellStyle name="normální 3 4 2 21" xfId="679"/>
    <cellStyle name="normální 3 4 2 22" xfId="680"/>
    <cellStyle name="normální 3 4 2 3" xfId="681"/>
    <cellStyle name="normální 3 4 2 3 2" xfId="682"/>
    <cellStyle name="normální 3 4 2 4" xfId="683"/>
    <cellStyle name="normální 3 4 2 4 2" xfId="684"/>
    <cellStyle name="normální 3 4 2 5" xfId="685"/>
    <cellStyle name="normální 3 4 2 5 2" xfId="686"/>
    <cellStyle name="normální 3 4 2 6" xfId="687"/>
    <cellStyle name="normální 3 4 2 6 2" xfId="688"/>
    <cellStyle name="normální 3 4 2 7" xfId="689"/>
    <cellStyle name="normální 3 4 2 7 2" xfId="690"/>
    <cellStyle name="normální 3 4 2 8" xfId="691"/>
    <cellStyle name="normální 3 4 2 8 2" xfId="692"/>
    <cellStyle name="normální 3 4 2 9" xfId="693"/>
    <cellStyle name="normální 3 4 2 9 2" xfId="694"/>
    <cellStyle name="normální 3 4 20" xfId="695"/>
    <cellStyle name="normální 3 4 21" xfId="696"/>
    <cellStyle name="normální 3 4 22" xfId="697"/>
    <cellStyle name="normální 3 4 23" xfId="698"/>
    <cellStyle name="normální 3 4 24" xfId="699"/>
    <cellStyle name="normální 3 4 25" xfId="700"/>
    <cellStyle name="normální 3 4 3" xfId="701"/>
    <cellStyle name="normální 3 4 3 2" xfId="702"/>
    <cellStyle name="normální 3 4 3 3" xfId="703"/>
    <cellStyle name="normální 3 4 3 4" xfId="704"/>
    <cellStyle name="normální 3 4 3 5" xfId="705"/>
    <cellStyle name="normální 3 4 3 6" xfId="706"/>
    <cellStyle name="normální 3 4 3 7" xfId="707"/>
    <cellStyle name="normální 3 4 3 8" xfId="708"/>
    <cellStyle name="normální 3 4 4" xfId="709"/>
    <cellStyle name="normální 3 4 4 2" xfId="710"/>
    <cellStyle name="normální 3 4 5" xfId="711"/>
    <cellStyle name="normální 3 4 5 2" xfId="712"/>
    <cellStyle name="normální 3 4 6" xfId="713"/>
    <cellStyle name="normální 3 4 6 2" xfId="714"/>
    <cellStyle name="normální 3 4 7" xfId="715"/>
    <cellStyle name="normální 3 4 7 2" xfId="716"/>
    <cellStyle name="normální 3 4 8" xfId="717"/>
    <cellStyle name="normální 3 4 8 2" xfId="718"/>
    <cellStyle name="normální 3 4 9" xfId="719"/>
    <cellStyle name="normální 3 4 9 2" xfId="720"/>
    <cellStyle name="normální 3 5" xfId="721"/>
    <cellStyle name="normální 3 5 10" xfId="722"/>
    <cellStyle name="normální 3 5 10 2" xfId="723"/>
    <cellStyle name="normální 3 5 11" xfId="724"/>
    <cellStyle name="normální 3 5 11 2" xfId="725"/>
    <cellStyle name="normální 3 5 12" xfId="726"/>
    <cellStyle name="normální 3 5 12 2" xfId="727"/>
    <cellStyle name="normální 3 5 13" xfId="728"/>
    <cellStyle name="normální 3 5 13 2" xfId="729"/>
    <cellStyle name="normální 3 5 14" xfId="730"/>
    <cellStyle name="normální 3 5 14 2" xfId="731"/>
    <cellStyle name="normální 3 5 15" xfId="732"/>
    <cellStyle name="normální 3 5 15 2" xfId="733"/>
    <cellStyle name="normální 3 5 16" xfId="734"/>
    <cellStyle name="normální 3 5 17" xfId="735"/>
    <cellStyle name="normální 3 5 18" xfId="736"/>
    <cellStyle name="normální 3 5 19" xfId="737"/>
    <cellStyle name="normální 3 5 2" xfId="738"/>
    <cellStyle name="normální 3 5 2 2" xfId="739"/>
    <cellStyle name="normální 3 5 20" xfId="740"/>
    <cellStyle name="normální 3 5 21" xfId="741"/>
    <cellStyle name="normální 3 5 22" xfId="742"/>
    <cellStyle name="normální 3 5 3" xfId="743"/>
    <cellStyle name="normální 3 5 3 2" xfId="744"/>
    <cellStyle name="normální 3 5 4" xfId="745"/>
    <cellStyle name="normální 3 5 4 2" xfId="746"/>
    <cellStyle name="normální 3 5 5" xfId="747"/>
    <cellStyle name="normální 3 5 5 2" xfId="748"/>
    <cellStyle name="normální 3 5 6" xfId="749"/>
    <cellStyle name="normální 3 5 6 2" xfId="750"/>
    <cellStyle name="normální 3 5 7" xfId="751"/>
    <cellStyle name="normální 3 5 7 2" xfId="752"/>
    <cellStyle name="normální 3 5 8" xfId="753"/>
    <cellStyle name="normální 3 5 8 2" xfId="754"/>
    <cellStyle name="normální 3 5 9" xfId="755"/>
    <cellStyle name="normální 3 5 9 2" xfId="756"/>
    <cellStyle name="normální 3 6" xfId="757"/>
    <cellStyle name="normální 3 6 10" xfId="758"/>
    <cellStyle name="normální 3 6 10 2" xfId="759"/>
    <cellStyle name="normální 3 6 11" xfId="760"/>
    <cellStyle name="normální 3 6 11 2" xfId="761"/>
    <cellStyle name="normální 3 6 12" xfId="762"/>
    <cellStyle name="normální 3 6 12 2" xfId="763"/>
    <cellStyle name="normální 3 6 13" xfId="764"/>
    <cellStyle name="normální 3 6 13 2" xfId="765"/>
    <cellStyle name="normální 3 6 14" xfId="766"/>
    <cellStyle name="normální 3 6 14 2" xfId="767"/>
    <cellStyle name="normální 3 6 15" xfId="768"/>
    <cellStyle name="normální 3 6 15 2" xfId="769"/>
    <cellStyle name="normální 3 6 16" xfId="770"/>
    <cellStyle name="normální 3 6 17" xfId="771"/>
    <cellStyle name="normální 3 6 18" xfId="772"/>
    <cellStyle name="normální 3 6 19" xfId="773"/>
    <cellStyle name="normální 3 6 2" xfId="774"/>
    <cellStyle name="normální 3 6 2 2" xfId="775"/>
    <cellStyle name="normální 3 6 20" xfId="776"/>
    <cellStyle name="normální 3 6 21" xfId="777"/>
    <cellStyle name="normální 3 6 22" xfId="778"/>
    <cellStyle name="normální 3 6 3" xfId="779"/>
    <cellStyle name="normální 3 6 3 2" xfId="780"/>
    <cellStyle name="normální 3 6 4" xfId="781"/>
    <cellStyle name="normální 3 6 4 2" xfId="782"/>
    <cellStyle name="normální 3 6 5" xfId="783"/>
    <cellStyle name="normální 3 6 5 2" xfId="784"/>
    <cellStyle name="normální 3 6 6" xfId="785"/>
    <cellStyle name="normální 3 6 6 2" xfId="786"/>
    <cellStyle name="normální 3 6 7" xfId="787"/>
    <cellStyle name="normální 3 6 7 2" xfId="788"/>
    <cellStyle name="normální 3 6 8" xfId="789"/>
    <cellStyle name="normální 3 6 8 2" xfId="790"/>
    <cellStyle name="normální 3 6 9" xfId="791"/>
    <cellStyle name="normální 3 6 9 2" xfId="792"/>
    <cellStyle name="normální 3 7" xfId="793"/>
    <cellStyle name="normální 3 7 10" xfId="794"/>
    <cellStyle name="normální 3 7 10 2" xfId="795"/>
    <cellStyle name="normální 3 7 11" xfId="796"/>
    <cellStyle name="normální 3 7 11 2" xfId="797"/>
    <cellStyle name="normální 3 7 12" xfId="798"/>
    <cellStyle name="normální 3 7 12 2" xfId="799"/>
    <cellStyle name="normální 3 7 13" xfId="800"/>
    <cellStyle name="normální 3 7 13 2" xfId="801"/>
    <cellStyle name="normální 3 7 14" xfId="802"/>
    <cellStyle name="normální 3 7 14 2" xfId="803"/>
    <cellStyle name="normální 3 7 15" xfId="804"/>
    <cellStyle name="normální 3 7 15 2" xfId="805"/>
    <cellStyle name="normální 3 7 16" xfId="806"/>
    <cellStyle name="normální 3 7 17" xfId="807"/>
    <cellStyle name="normální 3 7 18" xfId="808"/>
    <cellStyle name="normální 3 7 19" xfId="809"/>
    <cellStyle name="normální 3 7 2" xfId="810"/>
    <cellStyle name="normální 3 7 2 2" xfId="811"/>
    <cellStyle name="normální 3 7 20" xfId="812"/>
    <cellStyle name="normální 3 7 21" xfId="813"/>
    <cellStyle name="normální 3 7 22" xfId="814"/>
    <cellStyle name="normální 3 7 3" xfId="815"/>
    <cellStyle name="normální 3 7 3 2" xfId="816"/>
    <cellStyle name="normální 3 7 4" xfId="817"/>
    <cellStyle name="normální 3 7 4 2" xfId="818"/>
    <cellStyle name="normální 3 7 5" xfId="819"/>
    <cellStyle name="normální 3 7 5 2" xfId="820"/>
    <cellStyle name="normální 3 7 6" xfId="821"/>
    <cellStyle name="normální 3 7 6 2" xfId="822"/>
    <cellStyle name="normální 3 7 7" xfId="823"/>
    <cellStyle name="normální 3 7 7 2" xfId="824"/>
    <cellStyle name="normální 3 7 8" xfId="825"/>
    <cellStyle name="normální 3 7 8 2" xfId="826"/>
    <cellStyle name="normální 3 7 9" xfId="827"/>
    <cellStyle name="normální 3 7 9 2" xfId="828"/>
    <cellStyle name="normální 3 8" xfId="829"/>
    <cellStyle name="normální 3 8 2" xfId="830"/>
    <cellStyle name="normální 3 8 3" xfId="831"/>
    <cellStyle name="normální 3 8 4" xfId="832"/>
    <cellStyle name="normální 3 8 5" xfId="833"/>
    <cellStyle name="normální 3 8 6" xfId="834"/>
    <cellStyle name="normální 3 8 7" xfId="835"/>
    <cellStyle name="normální 3 8 8" xfId="836"/>
    <cellStyle name="normální 3 9" xfId="837"/>
    <cellStyle name="normální 3 9 2" xfId="838"/>
    <cellStyle name="normální 3 9 3" xfId="839"/>
    <cellStyle name="normální 3 9 4" xfId="840"/>
    <cellStyle name="normální 3 9 5" xfId="841"/>
    <cellStyle name="normální 3 9 6" xfId="842"/>
    <cellStyle name="normální 3 9 7" xfId="843"/>
    <cellStyle name="normální 3 9 8" xfId="844"/>
    <cellStyle name="Normální 30" xfId="845"/>
    <cellStyle name="Normální 31" xfId="846"/>
    <cellStyle name="Normální 32" xfId="847"/>
    <cellStyle name="Normální 33" xfId="848"/>
    <cellStyle name="Normální 34" xfId="849"/>
    <cellStyle name="Normální 35" xfId="850"/>
    <cellStyle name="Normální 36" xfId="851"/>
    <cellStyle name="Normální 37" xfId="852"/>
    <cellStyle name="Normální 38" xfId="853"/>
    <cellStyle name="Normální 39" xfId="854"/>
    <cellStyle name="normální 4" xfId="855"/>
    <cellStyle name="normální 4 10" xfId="856"/>
    <cellStyle name="normální 4 10 2" xfId="857"/>
    <cellStyle name="normální 4 11" xfId="858"/>
    <cellStyle name="normální 4 11 2" xfId="859"/>
    <cellStyle name="normální 4 12" xfId="860"/>
    <cellStyle name="normální 4 12 2" xfId="861"/>
    <cellStyle name="normální 4 13" xfId="862"/>
    <cellStyle name="normální 4 13 2" xfId="863"/>
    <cellStyle name="normální 4 14" xfId="864"/>
    <cellStyle name="normální 4 14 2" xfId="865"/>
    <cellStyle name="normální 4 15" xfId="866"/>
    <cellStyle name="normální 4 15 2" xfId="867"/>
    <cellStyle name="normální 4 16" xfId="868"/>
    <cellStyle name="normální 4 16 2" xfId="869"/>
    <cellStyle name="normální 4 17" xfId="870"/>
    <cellStyle name="normální 4 17 2" xfId="871"/>
    <cellStyle name="normální 4 18" xfId="872"/>
    <cellStyle name="normální 4 18 2" xfId="873"/>
    <cellStyle name="normální 4 19" xfId="874"/>
    <cellStyle name="normální 4 19 2" xfId="875"/>
    <cellStyle name="normální 4 2" xfId="876"/>
    <cellStyle name="normální 4 20" xfId="877"/>
    <cellStyle name="normální 4 20 2" xfId="878"/>
    <cellStyle name="normální 4 21" xfId="879"/>
    <cellStyle name="normální 4 22" xfId="880"/>
    <cellStyle name="normální 4 23" xfId="881"/>
    <cellStyle name="normální 4 24" xfId="882"/>
    <cellStyle name="normální 4 25" xfId="883"/>
    <cellStyle name="normální 4 26" xfId="884"/>
    <cellStyle name="normální 4 27" xfId="885"/>
    <cellStyle name="normální 4 3" xfId="886"/>
    <cellStyle name="normální 4 3 10" xfId="887"/>
    <cellStyle name="normální 4 3 10 2" xfId="888"/>
    <cellStyle name="normální 4 3 11" xfId="889"/>
    <cellStyle name="normální 4 3 11 2" xfId="890"/>
    <cellStyle name="normální 4 3 12" xfId="891"/>
    <cellStyle name="normální 4 3 12 2" xfId="892"/>
    <cellStyle name="normální 4 3 13" xfId="893"/>
    <cellStyle name="normální 4 3 13 2" xfId="894"/>
    <cellStyle name="normální 4 3 14" xfId="895"/>
    <cellStyle name="normální 4 3 14 2" xfId="896"/>
    <cellStyle name="normální 4 3 15" xfId="897"/>
    <cellStyle name="normální 4 3 15 2" xfId="898"/>
    <cellStyle name="normální 4 3 16" xfId="899"/>
    <cellStyle name="normální 4 3 16 2" xfId="900"/>
    <cellStyle name="normální 4 3 17" xfId="901"/>
    <cellStyle name="normální 4 3 18" xfId="902"/>
    <cellStyle name="normální 4 3 19" xfId="903"/>
    <cellStyle name="normální 4 3 2" xfId="904"/>
    <cellStyle name="normální 4 3 2 10" xfId="905"/>
    <cellStyle name="normální 4 3 2 10 2" xfId="906"/>
    <cellStyle name="normální 4 3 2 11" xfId="907"/>
    <cellStyle name="normální 4 3 2 11 2" xfId="908"/>
    <cellStyle name="normální 4 3 2 12" xfId="909"/>
    <cellStyle name="normální 4 3 2 12 2" xfId="910"/>
    <cellStyle name="normální 4 3 2 13" xfId="911"/>
    <cellStyle name="normální 4 3 2 13 2" xfId="912"/>
    <cellStyle name="normální 4 3 2 14" xfId="913"/>
    <cellStyle name="normální 4 3 2 14 2" xfId="914"/>
    <cellStyle name="normální 4 3 2 15" xfId="915"/>
    <cellStyle name="normální 4 3 2 15 2" xfId="916"/>
    <cellStyle name="normální 4 3 2 16" xfId="917"/>
    <cellStyle name="normální 4 3 2 17" xfId="918"/>
    <cellStyle name="normální 4 3 2 18" xfId="919"/>
    <cellStyle name="normální 4 3 2 19" xfId="920"/>
    <cellStyle name="normální 4 3 2 2" xfId="921"/>
    <cellStyle name="normální 4 3 2 2 2" xfId="922"/>
    <cellStyle name="normální 4 3 2 20" xfId="923"/>
    <cellStyle name="normální 4 3 2 21" xfId="924"/>
    <cellStyle name="normální 4 3 2 22" xfId="925"/>
    <cellStyle name="normální 4 3 2 3" xfId="926"/>
    <cellStyle name="normální 4 3 2 3 2" xfId="927"/>
    <cellStyle name="normální 4 3 2 4" xfId="928"/>
    <cellStyle name="normální 4 3 2 4 2" xfId="929"/>
    <cellStyle name="normální 4 3 2 5" xfId="930"/>
    <cellStyle name="normální 4 3 2 5 2" xfId="931"/>
    <cellStyle name="normální 4 3 2 6" xfId="932"/>
    <cellStyle name="normální 4 3 2 6 2" xfId="933"/>
    <cellStyle name="normální 4 3 2 7" xfId="934"/>
    <cellStyle name="normální 4 3 2 7 2" xfId="935"/>
    <cellStyle name="normální 4 3 2 8" xfId="936"/>
    <cellStyle name="normální 4 3 2 8 2" xfId="937"/>
    <cellStyle name="normální 4 3 2 9" xfId="938"/>
    <cellStyle name="normální 4 3 2 9 2" xfId="939"/>
    <cellStyle name="normální 4 3 20" xfId="940"/>
    <cellStyle name="normální 4 3 21" xfId="941"/>
    <cellStyle name="normální 4 3 22" xfId="942"/>
    <cellStyle name="normální 4 3 23" xfId="943"/>
    <cellStyle name="normální 4 3 24" xfId="944"/>
    <cellStyle name="normální 4 3 25" xfId="945"/>
    <cellStyle name="normální 4 3 3" xfId="946"/>
    <cellStyle name="normální 4 3 3 2" xfId="947"/>
    <cellStyle name="normální 4 3 3 3" xfId="948"/>
    <cellStyle name="normální 4 3 3 4" xfId="949"/>
    <cellStyle name="normální 4 3 3 5" xfId="950"/>
    <cellStyle name="normální 4 3 3 6" xfId="951"/>
    <cellStyle name="normální 4 3 3 7" xfId="952"/>
    <cellStyle name="normální 4 3 3 8" xfId="953"/>
    <cellStyle name="normální 4 3 4" xfId="954"/>
    <cellStyle name="normální 4 3 4 2" xfId="955"/>
    <cellStyle name="normální 4 3 5" xfId="956"/>
    <cellStyle name="normální 4 3 5 2" xfId="957"/>
    <cellStyle name="normální 4 3 6" xfId="958"/>
    <cellStyle name="normální 4 3 6 2" xfId="959"/>
    <cellStyle name="normální 4 3 7" xfId="960"/>
    <cellStyle name="normální 4 3 7 2" xfId="961"/>
    <cellStyle name="normální 4 3 8" xfId="962"/>
    <cellStyle name="normální 4 3 8 2" xfId="963"/>
    <cellStyle name="normální 4 3 9" xfId="964"/>
    <cellStyle name="normální 4 3 9 2" xfId="965"/>
    <cellStyle name="normální 4 4" xfId="966"/>
    <cellStyle name="normální 4 5" xfId="967"/>
    <cellStyle name="normální 4 6" xfId="968"/>
    <cellStyle name="normální 4 7" xfId="969"/>
    <cellStyle name="normální 4 7 10" xfId="970"/>
    <cellStyle name="normální 4 7 11" xfId="971"/>
    <cellStyle name="normální 4 7 12" xfId="972"/>
    <cellStyle name="normální 4 7 13" xfId="973"/>
    <cellStyle name="normální 4 7 14" xfId="974"/>
    <cellStyle name="normální 4 7 15" xfId="975"/>
    <cellStyle name="normální 4 7 16" xfId="976"/>
    <cellStyle name="normální 4 7 17" xfId="977"/>
    <cellStyle name="normální 4 7 17 2" xfId="978"/>
    <cellStyle name="normální 4 7 18" xfId="979"/>
    <cellStyle name="normální 4 7 19" xfId="980"/>
    <cellStyle name="normální 4 7 2" xfId="981"/>
    <cellStyle name="normální 4 7 20" xfId="982"/>
    <cellStyle name="normální 4 7 21" xfId="983"/>
    <cellStyle name="normální 4 7 22" xfId="984"/>
    <cellStyle name="normální 4 7 23" xfId="985"/>
    <cellStyle name="normální 4 7 24" xfId="986"/>
    <cellStyle name="normální 4 7 25" xfId="987"/>
    <cellStyle name="normální 4 7 26" xfId="988"/>
    <cellStyle name="normální 4 7 27" xfId="989"/>
    <cellStyle name="normální 4 7 3" xfId="990"/>
    <cellStyle name="normální 4 7 4" xfId="991"/>
    <cellStyle name="normální 4 7 5" xfId="992"/>
    <cellStyle name="normální 4 7 6" xfId="993"/>
    <cellStyle name="normální 4 7 7" xfId="994"/>
    <cellStyle name="normální 4 7 8" xfId="995"/>
    <cellStyle name="normální 4 7 9" xfId="996"/>
    <cellStyle name="normální 4 8" xfId="997"/>
    <cellStyle name="normální 4 8 10" xfId="998"/>
    <cellStyle name="normální 4 8 11" xfId="999"/>
    <cellStyle name="normální 4 8 12" xfId="1000"/>
    <cellStyle name="normální 4 8 13" xfId="1001"/>
    <cellStyle name="normální 4 8 14" xfId="1002"/>
    <cellStyle name="normální 4 8 15" xfId="1003"/>
    <cellStyle name="normální 4 8 16" xfId="1004"/>
    <cellStyle name="normální 4 8 17" xfId="1005"/>
    <cellStyle name="normální 4 8 17 2" xfId="1006"/>
    <cellStyle name="normální 4 8 18" xfId="1007"/>
    <cellStyle name="normální 4 8 19" xfId="1008"/>
    <cellStyle name="normální 4 8 2" xfId="1009"/>
    <cellStyle name="normální 4 8 20" xfId="1010"/>
    <cellStyle name="normální 4 8 21" xfId="1011"/>
    <cellStyle name="normální 4 8 22" xfId="1012"/>
    <cellStyle name="normální 4 8 23" xfId="1013"/>
    <cellStyle name="normální 4 8 24" xfId="1014"/>
    <cellStyle name="normální 4 8 25" xfId="1015"/>
    <cellStyle name="normální 4 8 26" xfId="1016"/>
    <cellStyle name="normální 4 8 27" xfId="1017"/>
    <cellStyle name="normální 4 8 3" xfId="1018"/>
    <cellStyle name="normální 4 8 4" xfId="1019"/>
    <cellStyle name="normální 4 8 5" xfId="1020"/>
    <cellStyle name="normální 4 8 6" xfId="1021"/>
    <cellStyle name="normální 4 8 7" xfId="1022"/>
    <cellStyle name="normální 4 8 8" xfId="1023"/>
    <cellStyle name="normální 4 8 9" xfId="1024"/>
    <cellStyle name="normální 4 9" xfId="1025"/>
    <cellStyle name="normální 4 9 10" xfId="1026"/>
    <cellStyle name="normální 4 9 11" xfId="1027"/>
    <cellStyle name="normální 4 9 12" xfId="1028"/>
    <cellStyle name="normální 4 9 13" xfId="1029"/>
    <cellStyle name="normální 4 9 14" xfId="1030"/>
    <cellStyle name="normální 4 9 15" xfId="1031"/>
    <cellStyle name="normální 4 9 16" xfId="1032"/>
    <cellStyle name="normální 4 9 17" xfId="1033"/>
    <cellStyle name="normální 4 9 17 2" xfId="1034"/>
    <cellStyle name="normální 4 9 18" xfId="1035"/>
    <cellStyle name="normální 4 9 19" xfId="1036"/>
    <cellStyle name="normální 4 9 2" xfId="1037"/>
    <cellStyle name="normální 4 9 20" xfId="1038"/>
    <cellStyle name="normální 4 9 21" xfId="1039"/>
    <cellStyle name="normální 4 9 22" xfId="1040"/>
    <cellStyle name="normální 4 9 23" xfId="1041"/>
    <cellStyle name="normální 4 9 24" xfId="1042"/>
    <cellStyle name="normální 4 9 25" xfId="1043"/>
    <cellStyle name="normální 4 9 26" xfId="1044"/>
    <cellStyle name="normální 4 9 27" xfId="1045"/>
    <cellStyle name="normální 4 9 3" xfId="1046"/>
    <cellStyle name="normální 4 9 4" xfId="1047"/>
    <cellStyle name="normální 4 9 5" xfId="1048"/>
    <cellStyle name="normální 4 9 6" xfId="1049"/>
    <cellStyle name="normální 4 9 7" xfId="1050"/>
    <cellStyle name="normální 4 9 8" xfId="1051"/>
    <cellStyle name="normální 4 9 9" xfId="1052"/>
    <cellStyle name="Normální 40" xfId="1053"/>
    <cellStyle name="Normální 41" xfId="1054"/>
    <cellStyle name="Normální 42" xfId="1055"/>
    <cellStyle name="Normální 43" xfId="1056"/>
    <cellStyle name="Normální 44" xfId="1057"/>
    <cellStyle name="Normální 45" xfId="1058"/>
    <cellStyle name="Normální 46" xfId="1059"/>
    <cellStyle name="Normální 47" xfId="1060"/>
    <cellStyle name="Normální 48" xfId="1061"/>
    <cellStyle name="Normální 49" xfId="1062"/>
    <cellStyle name="normální 5" xfId="1063"/>
    <cellStyle name="normální 5 10" xfId="1064"/>
    <cellStyle name="normální 5 10 2" xfId="1065"/>
    <cellStyle name="normální 5 11" xfId="1066"/>
    <cellStyle name="normální 5 11 2" xfId="1067"/>
    <cellStyle name="normální 5 12" xfId="1068"/>
    <cellStyle name="normální 5 12 2" xfId="1069"/>
    <cellStyle name="normální 5 13" xfId="1070"/>
    <cellStyle name="normální 5 13 2" xfId="1071"/>
    <cellStyle name="normální 5 14" xfId="1072"/>
    <cellStyle name="normální 5 14 2" xfId="1073"/>
    <cellStyle name="normální 5 15" xfId="1074"/>
    <cellStyle name="normální 5 15 2" xfId="1075"/>
    <cellStyle name="normální 5 16" xfId="1076"/>
    <cellStyle name="normální 5 16 2" xfId="1077"/>
    <cellStyle name="normální 5 17" xfId="1078"/>
    <cellStyle name="normální 5 18" xfId="1079"/>
    <cellStyle name="normální 5 19" xfId="1080"/>
    <cellStyle name="normální 5 2" xfId="1081"/>
    <cellStyle name="normální 5 2 10" xfId="1082"/>
    <cellStyle name="normální 5 2 10 2" xfId="1083"/>
    <cellStyle name="normální 5 2 11" xfId="1084"/>
    <cellStyle name="normální 5 2 11 2" xfId="1085"/>
    <cellStyle name="normální 5 2 12" xfId="1086"/>
    <cellStyle name="normální 5 2 12 2" xfId="1087"/>
    <cellStyle name="normální 5 2 13" xfId="1088"/>
    <cellStyle name="normální 5 2 13 2" xfId="1089"/>
    <cellStyle name="normální 5 2 14" xfId="1090"/>
    <cellStyle name="normální 5 2 14 2" xfId="1091"/>
    <cellStyle name="normální 5 2 15" xfId="1092"/>
    <cellStyle name="normální 5 2 15 2" xfId="1093"/>
    <cellStyle name="normální 5 2 16" xfId="1094"/>
    <cellStyle name="normální 5 2 16 2" xfId="1095"/>
    <cellStyle name="normální 5 2 17" xfId="1096"/>
    <cellStyle name="normální 5 2 18" xfId="1097"/>
    <cellStyle name="normální 5 2 19" xfId="1098"/>
    <cellStyle name="normální 5 2 2" xfId="1099"/>
    <cellStyle name="normální 5 2 2 10" xfId="1100"/>
    <cellStyle name="normální 5 2 2 10 2" xfId="1101"/>
    <cellStyle name="normální 5 2 2 11" xfId="1102"/>
    <cellStyle name="normální 5 2 2 11 2" xfId="1103"/>
    <cellStyle name="normální 5 2 2 12" xfId="1104"/>
    <cellStyle name="normální 5 2 2 12 2" xfId="1105"/>
    <cellStyle name="normální 5 2 2 13" xfId="1106"/>
    <cellStyle name="normální 5 2 2 13 2" xfId="1107"/>
    <cellStyle name="normální 5 2 2 14" xfId="1108"/>
    <cellStyle name="normální 5 2 2 14 2" xfId="1109"/>
    <cellStyle name="normální 5 2 2 15" xfId="1110"/>
    <cellStyle name="normální 5 2 2 15 2" xfId="1111"/>
    <cellStyle name="normální 5 2 2 16" xfId="1112"/>
    <cellStyle name="normální 5 2 2 17" xfId="1113"/>
    <cellStyle name="normální 5 2 2 18" xfId="1114"/>
    <cellStyle name="normální 5 2 2 19" xfId="1115"/>
    <cellStyle name="normální 5 2 2 2" xfId="1116"/>
    <cellStyle name="normální 5 2 2 2 2" xfId="1117"/>
    <cellStyle name="normální 5 2 2 20" xfId="1118"/>
    <cellStyle name="normální 5 2 2 21" xfId="1119"/>
    <cellStyle name="normální 5 2 2 22" xfId="1120"/>
    <cellStyle name="normální 5 2 2 3" xfId="1121"/>
    <cellStyle name="normální 5 2 2 3 2" xfId="1122"/>
    <cellStyle name="normální 5 2 2 4" xfId="1123"/>
    <cellStyle name="normální 5 2 2 4 2" xfId="1124"/>
    <cellStyle name="normální 5 2 2 5" xfId="1125"/>
    <cellStyle name="normální 5 2 2 5 2" xfId="1126"/>
    <cellStyle name="normální 5 2 2 6" xfId="1127"/>
    <cellStyle name="normální 5 2 2 6 2" xfId="1128"/>
    <cellStyle name="normální 5 2 2 7" xfId="1129"/>
    <cellStyle name="normální 5 2 2 7 2" xfId="1130"/>
    <cellStyle name="normální 5 2 2 8" xfId="1131"/>
    <cellStyle name="normální 5 2 2 8 2" xfId="1132"/>
    <cellStyle name="normální 5 2 2 9" xfId="1133"/>
    <cellStyle name="normální 5 2 2 9 2" xfId="1134"/>
    <cellStyle name="normální 5 2 20" xfId="1135"/>
    <cellStyle name="normální 5 2 21" xfId="1136"/>
    <cellStyle name="normální 5 2 22" xfId="1137"/>
    <cellStyle name="normální 5 2 23" xfId="1138"/>
    <cellStyle name="normální 5 2 24" xfId="1139"/>
    <cellStyle name="normální 5 2 25" xfId="1140"/>
    <cellStyle name="normální 5 2 3" xfId="1141"/>
    <cellStyle name="normální 5 2 3 2" xfId="1142"/>
    <cellStyle name="normální 5 2 3 3" xfId="1143"/>
    <cellStyle name="normální 5 2 3 4" xfId="1144"/>
    <cellStyle name="normální 5 2 3 5" xfId="1145"/>
    <cellStyle name="normální 5 2 3 6" xfId="1146"/>
    <cellStyle name="normální 5 2 3 7" xfId="1147"/>
    <cellStyle name="normální 5 2 3 8" xfId="1148"/>
    <cellStyle name="normální 5 2 4" xfId="1149"/>
    <cellStyle name="normální 5 2 4 2" xfId="1150"/>
    <cellStyle name="normální 5 2 5" xfId="1151"/>
    <cellStyle name="normální 5 2 5 2" xfId="1152"/>
    <cellStyle name="normální 5 2 6" xfId="1153"/>
    <cellStyle name="normální 5 2 6 2" xfId="1154"/>
    <cellStyle name="normální 5 2 7" xfId="1155"/>
    <cellStyle name="normální 5 2 7 2" xfId="1156"/>
    <cellStyle name="normální 5 2 8" xfId="1157"/>
    <cellStyle name="normální 5 2 8 2" xfId="1158"/>
    <cellStyle name="normální 5 2 9" xfId="1159"/>
    <cellStyle name="normální 5 2 9 2" xfId="1160"/>
    <cellStyle name="normální 5 20" xfId="1161"/>
    <cellStyle name="normální 5 21" xfId="1162"/>
    <cellStyle name="normální 5 22" xfId="1163"/>
    <cellStyle name="normální 5 23" xfId="1164"/>
    <cellStyle name="normální 5 3" xfId="1165"/>
    <cellStyle name="normální 5 3 2" xfId="1166"/>
    <cellStyle name="normální 5 4" xfId="1167"/>
    <cellStyle name="normální 5 4 2" xfId="1168"/>
    <cellStyle name="normální 5 5" xfId="1169"/>
    <cellStyle name="normální 5 5 2" xfId="1170"/>
    <cellStyle name="normální 5 6" xfId="1171"/>
    <cellStyle name="normální 5 6 2" xfId="1172"/>
    <cellStyle name="normální 5 7" xfId="1173"/>
    <cellStyle name="normální 5 7 2" xfId="1174"/>
    <cellStyle name="normální 5 8" xfId="1175"/>
    <cellStyle name="normální 5 8 2" xfId="1176"/>
    <cellStyle name="normální 5 9" xfId="1177"/>
    <cellStyle name="normální 5 9 2" xfId="1178"/>
    <cellStyle name="Normální 50" xfId="1179"/>
    <cellStyle name="Normální 51" xfId="1180"/>
    <cellStyle name="normální 6" xfId="1181"/>
    <cellStyle name="normální 6 10" xfId="1182"/>
    <cellStyle name="normální 6 10 2" xfId="1183"/>
    <cellStyle name="normální 6 11" xfId="1184"/>
    <cellStyle name="normální 6 11 2" xfId="1185"/>
    <cellStyle name="normální 6 12" xfId="1186"/>
    <cellStyle name="normální 6 12 2" xfId="1187"/>
    <cellStyle name="normální 6 13" xfId="1188"/>
    <cellStyle name="normální 6 13 2" xfId="1189"/>
    <cellStyle name="normální 6 14" xfId="1190"/>
    <cellStyle name="normální 6 14 2" xfId="1191"/>
    <cellStyle name="normální 6 15" xfId="1192"/>
    <cellStyle name="normální 6 15 2" xfId="1193"/>
    <cellStyle name="normální 6 16" xfId="1194"/>
    <cellStyle name="normální 6 16 2" xfId="1195"/>
    <cellStyle name="normální 6 17" xfId="1196"/>
    <cellStyle name="normální 6 18" xfId="1197"/>
    <cellStyle name="normální 6 19" xfId="1198"/>
    <cellStyle name="normální 6 2" xfId="1199"/>
    <cellStyle name="normální 6 2 10" xfId="1200"/>
    <cellStyle name="normální 6 2 10 2" xfId="1201"/>
    <cellStyle name="normální 6 2 11" xfId="1202"/>
    <cellStyle name="normální 6 2 11 2" xfId="1203"/>
    <cellStyle name="normální 6 2 12" xfId="1204"/>
    <cellStyle name="normální 6 2 12 2" xfId="1205"/>
    <cellStyle name="normální 6 2 13" xfId="1206"/>
    <cellStyle name="normální 6 2 13 2" xfId="1207"/>
    <cellStyle name="normální 6 2 14" xfId="1208"/>
    <cellStyle name="normální 6 2 14 2" xfId="1209"/>
    <cellStyle name="normální 6 2 15" xfId="1210"/>
    <cellStyle name="normální 6 2 15 2" xfId="1211"/>
    <cellStyle name="normální 6 2 16" xfId="1212"/>
    <cellStyle name="normální 6 2 17" xfId="1213"/>
    <cellStyle name="normální 6 2 18" xfId="1214"/>
    <cellStyle name="normální 6 2 19" xfId="1215"/>
    <cellStyle name="normální 6 2 2" xfId="1216"/>
    <cellStyle name="normální 6 2 2 2" xfId="1217"/>
    <cellStyle name="normální 6 2 20" xfId="1218"/>
    <cellStyle name="normální 6 2 21" xfId="1219"/>
    <cellStyle name="normální 6 2 22" xfId="1220"/>
    <cellStyle name="normální 6 2 3" xfId="1221"/>
    <cellStyle name="normální 6 2 3 2" xfId="1222"/>
    <cellStyle name="normální 6 2 4" xfId="1223"/>
    <cellStyle name="normální 6 2 4 2" xfId="1224"/>
    <cellStyle name="normální 6 2 5" xfId="1225"/>
    <cellStyle name="normální 6 2 5 2" xfId="1226"/>
    <cellStyle name="normální 6 2 6" xfId="1227"/>
    <cellStyle name="normální 6 2 6 2" xfId="1228"/>
    <cellStyle name="normální 6 2 7" xfId="1229"/>
    <cellStyle name="normální 6 2 7 2" xfId="1230"/>
    <cellStyle name="normální 6 2 8" xfId="1231"/>
    <cellStyle name="normální 6 2 8 2" xfId="1232"/>
    <cellStyle name="normální 6 2 9" xfId="1233"/>
    <cellStyle name="normální 6 2 9 2" xfId="1234"/>
    <cellStyle name="normální 6 20" xfId="1235"/>
    <cellStyle name="normální 6 21" xfId="1236"/>
    <cellStyle name="normální 6 22" xfId="1237"/>
    <cellStyle name="normální 6 23" xfId="1238"/>
    <cellStyle name="normální 6 24" xfId="1239"/>
    <cellStyle name="normální 6 25" xfId="1240"/>
    <cellStyle name="normální 6 3" xfId="1241"/>
    <cellStyle name="normální 6 3 2" xfId="1242"/>
    <cellStyle name="normální 6 3 3" xfId="1243"/>
    <cellStyle name="normální 6 3 4" xfId="1244"/>
    <cellStyle name="normální 6 3 5" xfId="1245"/>
    <cellStyle name="normální 6 3 6" xfId="1246"/>
    <cellStyle name="normální 6 3 7" xfId="1247"/>
    <cellStyle name="normální 6 3 8" xfId="1248"/>
    <cellStyle name="normální 6 4" xfId="1249"/>
    <cellStyle name="normální 6 4 2" xfId="1250"/>
    <cellStyle name="normální 6 5" xfId="1251"/>
    <cellStyle name="normální 6 5 2" xfId="1252"/>
    <cellStyle name="normální 6 6" xfId="1253"/>
    <cellStyle name="normální 6 6 2" xfId="1254"/>
    <cellStyle name="normální 6 7" xfId="1255"/>
    <cellStyle name="normální 6 7 2" xfId="1256"/>
    <cellStyle name="normální 6 8" xfId="1257"/>
    <cellStyle name="normální 6 8 2" xfId="1258"/>
    <cellStyle name="normální 6 9" xfId="1259"/>
    <cellStyle name="normální 6 9 2" xfId="1260"/>
    <cellStyle name="normální 7" xfId="1261"/>
    <cellStyle name="normální 7 10" xfId="1262"/>
    <cellStyle name="normální 7 10 2" xfId="1263"/>
    <cellStyle name="normální 7 11" xfId="1264"/>
    <cellStyle name="normální 7 11 2" xfId="1265"/>
    <cellStyle name="normální 7 12" xfId="1266"/>
    <cellStyle name="normální 7 12 2" xfId="1267"/>
    <cellStyle name="normální 7 13" xfId="1268"/>
    <cellStyle name="normální 7 13 2" xfId="1269"/>
    <cellStyle name="normální 7 14" xfId="1270"/>
    <cellStyle name="normální 7 14 2" xfId="1271"/>
    <cellStyle name="normální 7 15" xfId="1272"/>
    <cellStyle name="normální 7 15 2" xfId="1273"/>
    <cellStyle name="normální 7 16" xfId="1274"/>
    <cellStyle name="normální 7 17" xfId="1275"/>
    <cellStyle name="normální 7 18" xfId="1276"/>
    <cellStyle name="normální 7 19" xfId="1277"/>
    <cellStyle name="normální 7 2" xfId="1278"/>
    <cellStyle name="normální 7 2 2" xfId="1279"/>
    <cellStyle name="normální 7 20" xfId="1280"/>
    <cellStyle name="normální 7 21" xfId="1281"/>
    <cellStyle name="normální 7 22" xfId="1282"/>
    <cellStyle name="normální 7 3" xfId="1283"/>
    <cellStyle name="normální 7 3 2" xfId="1284"/>
    <cellStyle name="normální 7 4" xfId="1285"/>
    <cellStyle name="normální 7 4 2" xfId="1286"/>
    <cellStyle name="normální 7 5" xfId="1287"/>
    <cellStyle name="normální 7 5 2" xfId="1288"/>
    <cellStyle name="normální 7 6" xfId="1289"/>
    <cellStyle name="normální 7 6 2" xfId="1290"/>
    <cellStyle name="normální 7 7" xfId="1291"/>
    <cellStyle name="normální 7 7 2" xfId="1292"/>
    <cellStyle name="normální 7 8" xfId="1293"/>
    <cellStyle name="normální 7 8 2" xfId="1294"/>
    <cellStyle name="normální 7 9" xfId="1295"/>
    <cellStyle name="normální 7 9 2" xfId="1296"/>
    <cellStyle name="normální 8" xfId="1297"/>
    <cellStyle name="normální 8 10" xfId="1298"/>
    <cellStyle name="normální 8 10 2" xfId="1299"/>
    <cellStyle name="normální 8 11" xfId="1300"/>
    <cellStyle name="normální 8 11 2" xfId="1301"/>
    <cellStyle name="normální 8 12" xfId="1302"/>
    <cellStyle name="normální 8 12 2" xfId="1303"/>
    <cellStyle name="normální 8 13" xfId="1304"/>
    <cellStyle name="normální 8 13 2" xfId="1305"/>
    <cellStyle name="normální 8 14" xfId="1306"/>
    <cellStyle name="normální 8 14 2" xfId="1307"/>
    <cellStyle name="normální 8 15" xfId="1308"/>
    <cellStyle name="normální 8 15 2" xfId="1309"/>
    <cellStyle name="normální 8 16" xfId="1310"/>
    <cellStyle name="normální 8 17" xfId="1311"/>
    <cellStyle name="normální 8 18" xfId="1312"/>
    <cellStyle name="normální 8 19" xfId="1313"/>
    <cellStyle name="normální 8 2" xfId="1314"/>
    <cellStyle name="normální 8 2 2" xfId="1315"/>
    <cellStyle name="normální 8 20" xfId="1316"/>
    <cellStyle name="normální 8 21" xfId="1317"/>
    <cellStyle name="normální 8 22" xfId="1318"/>
    <cellStyle name="normální 8 3" xfId="1319"/>
    <cellStyle name="normální 8 3 2" xfId="1320"/>
    <cellStyle name="normální 8 4" xfId="1321"/>
    <cellStyle name="normální 8 4 2" xfId="1322"/>
    <cellStyle name="normální 8 5" xfId="1323"/>
    <cellStyle name="normální 8 5 2" xfId="1324"/>
    <cellStyle name="normální 8 6" xfId="1325"/>
    <cellStyle name="normální 8 6 2" xfId="1326"/>
    <cellStyle name="normální 8 7" xfId="1327"/>
    <cellStyle name="normální 8 7 2" xfId="1328"/>
    <cellStyle name="normální 8 8" xfId="1329"/>
    <cellStyle name="normální 8 8 2" xfId="1330"/>
    <cellStyle name="normální 8 9" xfId="1331"/>
    <cellStyle name="normální 8 9 2" xfId="1332"/>
    <cellStyle name="normální 9" xfId="1333"/>
    <cellStyle name="normální 9 10" xfId="1334"/>
    <cellStyle name="normální 9 10 2" xfId="1335"/>
    <cellStyle name="normální 9 11" xfId="1336"/>
    <cellStyle name="normální 9 11 2" xfId="1337"/>
    <cellStyle name="normální 9 12" xfId="1338"/>
    <cellStyle name="normální 9 12 2" xfId="1339"/>
    <cellStyle name="normální 9 13" xfId="1340"/>
    <cellStyle name="normální 9 13 2" xfId="1341"/>
    <cellStyle name="normální 9 14" xfId="1342"/>
    <cellStyle name="normální 9 14 2" xfId="1343"/>
    <cellStyle name="normální 9 15" xfId="1344"/>
    <cellStyle name="normální 9 15 2" xfId="1345"/>
    <cellStyle name="normální 9 16" xfId="1346"/>
    <cellStyle name="normální 9 17" xfId="1347"/>
    <cellStyle name="normální 9 18" xfId="1348"/>
    <cellStyle name="normální 9 19" xfId="1349"/>
    <cellStyle name="normální 9 2" xfId="1350"/>
    <cellStyle name="normální 9 2 2" xfId="1351"/>
    <cellStyle name="normální 9 20" xfId="1352"/>
    <cellStyle name="normální 9 21" xfId="1353"/>
    <cellStyle name="normální 9 22" xfId="1354"/>
    <cellStyle name="normální 9 3" xfId="1355"/>
    <cellStyle name="normální 9 3 2" xfId="1356"/>
    <cellStyle name="normální 9 4" xfId="1357"/>
    <cellStyle name="normální 9 4 2" xfId="1358"/>
    <cellStyle name="normální 9 5" xfId="1359"/>
    <cellStyle name="normální 9 5 2" xfId="1360"/>
    <cellStyle name="normální 9 6" xfId="1361"/>
    <cellStyle name="normální 9 6 2" xfId="1362"/>
    <cellStyle name="normální 9 7" xfId="1363"/>
    <cellStyle name="normální 9 7 2" xfId="1364"/>
    <cellStyle name="normální 9 8" xfId="1365"/>
    <cellStyle name="normální 9 8 2" xfId="1366"/>
    <cellStyle name="normální 9 9" xfId="1367"/>
    <cellStyle name="normální 9 9 2" xfId="1368"/>
    <cellStyle name="normální_POL.XLS" xfId="1369"/>
    <cellStyle name="Poznámka" xfId="1370" builtinId="10" customBuiltin="1"/>
    <cellStyle name="Procenta" xfId="1371" builtinId="5"/>
    <cellStyle name="Propojená buňka" xfId="1372" builtinId="24" customBuiltin="1"/>
    <cellStyle name="Správně" xfId="1373" builtinId="26" customBuiltin="1"/>
    <cellStyle name="Styl 1" xfId="1374"/>
    <cellStyle name="Style 1" xfId="1375"/>
    <cellStyle name="Text upozornění" xfId="1376" builtinId="11" customBuiltin="1"/>
    <cellStyle name="Vstup" xfId="1377" builtinId="20" customBuiltin="1"/>
    <cellStyle name="Výpočet" xfId="1378" builtinId="22" customBuiltin="1"/>
    <cellStyle name="Výstup" xfId="1379" builtinId="21" customBuiltin="1"/>
    <cellStyle name="Vysvětlující text" xfId="1380" builtinId="53" customBuiltin="1"/>
    <cellStyle name="Zvýraznění 1" xfId="1381" builtinId="29" customBuiltin="1"/>
    <cellStyle name="Zvýraznění 2" xfId="1382" builtinId="33" customBuiltin="1"/>
    <cellStyle name="Zvýraznění 3" xfId="1383" builtinId="37" customBuiltin="1"/>
    <cellStyle name="Zvýraznění 4" xfId="1384" builtinId="41" customBuiltin="1"/>
    <cellStyle name="Zvýraznění 5" xfId="1385" builtinId="45" customBuiltin="1"/>
    <cellStyle name="Zvýraznění 6" xfId="1386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-2016-_/156-P16P156%20-%20Hod&#283;jice%20-%20hala%20(&#352;LEZINGER)/-_Podklady_odevzdan&#233;-_/171023_P16P156_VZT-DPS/Rozpo&#269;ty/D.1.4.2.03_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List1"/>
    </sheetNames>
    <sheetDataSet>
      <sheetData sheetId="0"/>
      <sheetData sheetId="1">
        <row r="38">
          <cell r="A38" t="str">
            <v>Mimostaveništní doprava</v>
          </cell>
        </row>
        <row r="39">
          <cell r="A39" t="str">
            <v>Zařízení staveniště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157"/>
  <sheetViews>
    <sheetView view="pageBreakPreview" zoomScaleNormal="100" zoomScaleSheetLayoutView="100" workbookViewId="0">
      <selection activeCell="C7" sqref="C7"/>
    </sheetView>
  </sheetViews>
  <sheetFormatPr defaultRowHeight="12.75" x14ac:dyDescent="0.2"/>
  <cols>
    <col min="1" max="1" width="2" style="2" customWidth="1"/>
    <col min="2" max="2" width="15" style="2" customWidth="1"/>
    <col min="3" max="3" width="15.85546875" style="2" customWidth="1"/>
    <col min="4" max="4" width="18" style="2" customWidth="1"/>
    <col min="5" max="5" width="17.42578125" style="2" customWidth="1"/>
    <col min="6" max="6" width="16.5703125" style="2" customWidth="1"/>
    <col min="7" max="7" width="15.28515625" style="2" customWidth="1"/>
    <col min="8" max="16384" width="9.140625" style="2"/>
  </cols>
  <sheetData>
    <row r="1" spans="1:57" ht="24.75" customHeight="1" thickBot="1" x14ac:dyDescent="0.25">
      <c r="A1" s="131"/>
      <c r="B1" s="132"/>
      <c r="C1" s="132"/>
      <c r="D1" s="132"/>
      <c r="E1" s="132"/>
      <c r="F1" s="132"/>
      <c r="G1" s="132"/>
    </row>
    <row r="2" spans="1:57" ht="12.75" customHeight="1" x14ac:dyDescent="0.2">
      <c r="A2" s="176" t="s">
        <v>0</v>
      </c>
      <c r="B2" s="177"/>
      <c r="C2" s="199" t="s">
        <v>100</v>
      </c>
      <c r="D2" s="193"/>
      <c r="E2" s="200" t="s">
        <v>162</v>
      </c>
      <c r="F2" s="133" t="s">
        <v>129</v>
      </c>
      <c r="G2" s="134"/>
    </row>
    <row r="3" spans="1:57" ht="3" hidden="1" customHeight="1" x14ac:dyDescent="0.2">
      <c r="A3" s="135"/>
      <c r="B3" s="136"/>
      <c r="C3" s="194"/>
      <c r="D3" s="194"/>
      <c r="E3" s="195"/>
      <c r="F3" s="1"/>
      <c r="G3" s="137"/>
    </row>
    <row r="4" spans="1:57" ht="12" customHeight="1" x14ac:dyDescent="0.2">
      <c r="A4" s="138" t="s">
        <v>1</v>
      </c>
      <c r="B4" s="136"/>
      <c r="C4" s="194"/>
      <c r="D4" s="194"/>
      <c r="E4" s="195"/>
      <c r="F4" s="1" t="s">
        <v>2</v>
      </c>
      <c r="G4" s="139"/>
    </row>
    <row r="5" spans="1:57" ht="12.95" customHeight="1" x14ac:dyDescent="0.2">
      <c r="A5" s="178"/>
      <c r="B5" s="179"/>
      <c r="C5" s="202" t="s">
        <v>211</v>
      </c>
      <c r="D5" s="196"/>
      <c r="E5" s="197"/>
      <c r="F5" s="1" t="s">
        <v>4</v>
      </c>
      <c r="G5" s="137"/>
    </row>
    <row r="6" spans="1:57" ht="12.95" customHeight="1" x14ac:dyDescent="0.2">
      <c r="A6" s="138" t="s">
        <v>5</v>
      </c>
      <c r="B6" s="136"/>
      <c r="C6" s="194"/>
      <c r="D6" s="194"/>
      <c r="E6" s="195"/>
      <c r="F6" s="1" t="s">
        <v>6</v>
      </c>
      <c r="G6" s="69">
        <v>0</v>
      </c>
    </row>
    <row r="7" spans="1:57" ht="12.95" customHeight="1" x14ac:dyDescent="0.2">
      <c r="A7" s="180"/>
      <c r="B7" s="181"/>
      <c r="C7" s="201" t="s">
        <v>212</v>
      </c>
      <c r="D7" s="198"/>
      <c r="E7" s="198"/>
      <c r="F7" s="68" t="s">
        <v>7</v>
      </c>
      <c r="G7" s="69">
        <f>IF(PocetMJ=0,,ROUND((F30+F32)/PocetMJ,1))</f>
        <v>0</v>
      </c>
    </row>
    <row r="8" spans="1:57" x14ac:dyDescent="0.2">
      <c r="A8" s="70" t="s">
        <v>8</v>
      </c>
      <c r="B8" s="1"/>
      <c r="C8" s="228" t="s">
        <v>163</v>
      </c>
      <c r="D8" s="228"/>
      <c r="E8" s="229"/>
      <c r="F8" s="71" t="s">
        <v>9</v>
      </c>
      <c r="G8" s="72"/>
      <c r="H8" s="73"/>
      <c r="I8" s="74"/>
    </row>
    <row r="9" spans="1:57" x14ac:dyDescent="0.2">
      <c r="A9" s="70" t="s">
        <v>10</v>
      </c>
      <c r="B9" s="1"/>
      <c r="C9" s="228" t="str">
        <f>Projektant</f>
        <v>Ing. Jakub Šverák, Ing Lukáš Klus</v>
      </c>
      <c r="D9" s="228"/>
      <c r="E9" s="229"/>
      <c r="F9" s="1"/>
      <c r="G9" s="77"/>
      <c r="H9" s="60"/>
    </row>
    <row r="10" spans="1:57" x14ac:dyDescent="0.2">
      <c r="A10" s="70" t="s">
        <v>138</v>
      </c>
      <c r="B10" s="1"/>
      <c r="C10" s="228"/>
      <c r="D10" s="228"/>
      <c r="E10" s="228"/>
      <c r="F10" s="129"/>
      <c r="G10" s="130"/>
      <c r="H10" s="60"/>
    </row>
    <row r="11" spans="1:57" ht="13.5" customHeight="1" x14ac:dyDescent="0.2">
      <c r="A11" s="70" t="s">
        <v>139</v>
      </c>
      <c r="B11" s="1"/>
      <c r="C11" s="228"/>
      <c r="D11" s="228"/>
      <c r="E11" s="228"/>
      <c r="F11" s="129" t="s">
        <v>11</v>
      </c>
      <c r="G11" s="130" t="s">
        <v>161</v>
      </c>
      <c r="H11" s="60"/>
      <c r="BA11" s="99"/>
      <c r="BB11" s="99"/>
      <c r="BC11" s="99"/>
      <c r="BD11" s="99"/>
      <c r="BE11" s="99"/>
    </row>
    <row r="12" spans="1:57" ht="12.75" customHeight="1" x14ac:dyDescent="0.2">
      <c r="A12" s="142" t="s">
        <v>12</v>
      </c>
      <c r="B12" s="136"/>
      <c r="C12" s="230"/>
      <c r="D12" s="230"/>
      <c r="E12" s="230"/>
      <c r="F12" s="143" t="s">
        <v>13</v>
      </c>
      <c r="G12" s="144"/>
      <c r="H12" s="60"/>
    </row>
    <row r="13" spans="1:57" ht="28.5" customHeight="1" thickBot="1" x14ac:dyDescent="0.25">
      <c r="A13" s="145" t="s">
        <v>14</v>
      </c>
      <c r="B13" s="146"/>
      <c r="C13" s="146"/>
      <c r="D13" s="146"/>
      <c r="E13" s="147"/>
      <c r="F13" s="147"/>
      <c r="G13" s="148"/>
      <c r="H13" s="60"/>
    </row>
    <row r="14" spans="1:57" ht="17.25" customHeight="1" thickBot="1" x14ac:dyDescent="0.25">
      <c r="A14" s="182" t="s">
        <v>15</v>
      </c>
      <c r="B14" s="183"/>
      <c r="C14" s="184"/>
      <c r="D14" s="185" t="s">
        <v>16</v>
      </c>
      <c r="E14" s="186"/>
      <c r="F14" s="186"/>
      <c r="G14" s="184"/>
    </row>
    <row r="15" spans="1:57" ht="17.25" customHeight="1" x14ac:dyDescent="0.2">
      <c r="A15" s="149"/>
      <c r="B15" s="101" t="s">
        <v>140</v>
      </c>
      <c r="C15" s="150">
        <f>HSV</f>
        <v>6762.5</v>
      </c>
      <c r="D15" s="151" t="str">
        <f>[1]Rekapitulace!A38</f>
        <v>Mimostaveništní doprava</v>
      </c>
      <c r="E15" s="152"/>
      <c r="F15" s="153"/>
      <c r="G15" s="150">
        <f>Rekapitulace!H16</f>
        <v>3966.18075</v>
      </c>
    </row>
    <row r="16" spans="1:57" ht="15.95" customHeight="1" x14ac:dyDescent="0.2">
      <c r="A16" s="149" t="s">
        <v>17</v>
      </c>
      <c r="B16" s="101" t="s">
        <v>18</v>
      </c>
      <c r="C16" s="150">
        <f>PSV</f>
        <v>874611</v>
      </c>
      <c r="D16" s="135" t="str">
        <f>[1]Rekapitulace!A39</f>
        <v>Zařízení staveniště</v>
      </c>
      <c r="E16" s="154"/>
      <c r="F16" s="141"/>
      <c r="G16" s="150">
        <f>Rekapitulace!H17</f>
        <v>2203.4337500000001</v>
      </c>
    </row>
    <row r="17" spans="1:10" ht="15.95" customHeight="1" x14ac:dyDescent="0.2">
      <c r="A17" s="149" t="s">
        <v>19</v>
      </c>
      <c r="B17" s="101" t="s">
        <v>20</v>
      </c>
      <c r="C17" s="150">
        <f>Mont</f>
        <v>94671.375</v>
      </c>
      <c r="D17" s="135"/>
      <c r="E17" s="154"/>
      <c r="F17" s="141"/>
      <c r="G17" s="150"/>
    </row>
    <row r="18" spans="1:10" ht="15.95" customHeight="1" x14ac:dyDescent="0.2">
      <c r="A18" s="155" t="s">
        <v>21</v>
      </c>
      <c r="B18" s="156" t="s">
        <v>22</v>
      </c>
      <c r="C18" s="150"/>
      <c r="D18" s="135"/>
      <c r="E18" s="154"/>
      <c r="F18" s="141"/>
      <c r="G18" s="150"/>
    </row>
    <row r="19" spans="1:10" ht="15.95" customHeight="1" x14ac:dyDescent="0.2">
      <c r="A19" s="100" t="s">
        <v>23</v>
      </c>
      <c r="B19" s="101"/>
      <c r="C19" s="150">
        <f>SUM(C15:C18)</f>
        <v>976044.875</v>
      </c>
      <c r="D19" s="135"/>
      <c r="E19" s="154"/>
      <c r="F19" s="141"/>
      <c r="G19" s="150"/>
    </row>
    <row r="20" spans="1:10" ht="15.95" customHeight="1" x14ac:dyDescent="0.2">
      <c r="A20" s="100"/>
      <c r="B20" s="101"/>
      <c r="C20" s="150"/>
      <c r="D20" s="135"/>
      <c r="E20" s="154"/>
      <c r="F20" s="141"/>
      <c r="G20" s="150"/>
    </row>
    <row r="21" spans="1:10" ht="15.95" customHeight="1" x14ac:dyDescent="0.2">
      <c r="A21" s="100" t="s">
        <v>24</v>
      </c>
      <c r="B21" s="101"/>
      <c r="C21" s="150">
        <f>HZS</f>
        <v>17200</v>
      </c>
      <c r="D21" s="135"/>
      <c r="E21" s="154"/>
      <c r="F21" s="141"/>
      <c r="G21" s="150"/>
    </row>
    <row r="22" spans="1:10" ht="15.95" customHeight="1" x14ac:dyDescent="0.2">
      <c r="A22" s="157" t="s">
        <v>25</v>
      </c>
      <c r="B22" s="3"/>
      <c r="C22" s="150">
        <f>C19+C21</f>
        <v>993244.875</v>
      </c>
      <c r="D22" s="135" t="s">
        <v>26</v>
      </c>
      <c r="E22" s="154"/>
      <c r="F22" s="141"/>
      <c r="G22" s="150">
        <f>G23-SUM(G15:G21)</f>
        <v>0</v>
      </c>
    </row>
    <row r="23" spans="1:10" ht="15.95" customHeight="1" thickBot="1" x14ac:dyDescent="0.25">
      <c r="A23" s="231" t="s">
        <v>27</v>
      </c>
      <c r="B23" s="232"/>
      <c r="C23" s="158">
        <f>C22+G23</f>
        <v>999414.48950000003</v>
      </c>
      <c r="D23" s="107" t="s">
        <v>28</v>
      </c>
      <c r="E23" s="159"/>
      <c r="F23" s="160"/>
      <c r="G23" s="150">
        <f>VRN</f>
        <v>6169.6144999999997</v>
      </c>
    </row>
    <row r="24" spans="1:10" x14ac:dyDescent="0.2">
      <c r="A24" s="116" t="s">
        <v>29</v>
      </c>
      <c r="B24" s="117"/>
      <c r="C24" s="187"/>
      <c r="D24" s="117" t="s">
        <v>30</v>
      </c>
      <c r="E24" s="117"/>
      <c r="F24" s="188" t="s">
        <v>31</v>
      </c>
      <c r="G24" s="189"/>
    </row>
    <row r="25" spans="1:10" x14ac:dyDescent="0.2">
      <c r="A25" s="157" t="s">
        <v>32</v>
      </c>
      <c r="B25" s="3"/>
      <c r="C25" s="161"/>
      <c r="D25" s="3" t="s">
        <v>32</v>
      </c>
      <c r="E25" s="87"/>
      <c r="F25" s="162" t="s">
        <v>32</v>
      </c>
      <c r="G25" s="163"/>
    </row>
    <row r="26" spans="1:10" ht="37.5" customHeight="1" x14ac:dyDescent="0.2">
      <c r="A26" s="157" t="s">
        <v>33</v>
      </c>
      <c r="B26" s="164"/>
      <c r="C26" s="161"/>
      <c r="D26" s="3" t="s">
        <v>33</v>
      </c>
      <c r="E26" s="87"/>
      <c r="F26" s="162" t="s">
        <v>33</v>
      </c>
      <c r="G26" s="163"/>
    </row>
    <row r="27" spans="1:10" x14ac:dyDescent="0.2">
      <c r="A27" s="157"/>
      <c r="B27" s="165"/>
      <c r="C27" s="161"/>
      <c r="D27" s="3"/>
      <c r="E27" s="87"/>
      <c r="F27" s="162"/>
      <c r="G27" s="163"/>
    </row>
    <row r="28" spans="1:10" x14ac:dyDescent="0.2">
      <c r="A28" s="157" t="s">
        <v>34</v>
      </c>
      <c r="B28" s="3"/>
      <c r="C28" s="161"/>
      <c r="D28" s="162" t="s">
        <v>35</v>
      </c>
      <c r="E28" s="161"/>
      <c r="F28" s="3" t="s">
        <v>35</v>
      </c>
      <c r="G28" s="163"/>
    </row>
    <row r="29" spans="1:10" ht="69" customHeight="1" x14ac:dyDescent="0.2">
      <c r="A29" s="157"/>
      <c r="B29" s="3"/>
      <c r="C29" s="166"/>
      <c r="D29" s="167"/>
      <c r="E29" s="166"/>
      <c r="F29" s="3"/>
      <c r="G29" s="163"/>
    </row>
    <row r="30" spans="1:10" ht="15" x14ac:dyDescent="0.2">
      <c r="A30" s="168" t="s">
        <v>36</v>
      </c>
      <c r="B30" s="169"/>
      <c r="C30" s="170">
        <v>21</v>
      </c>
      <c r="D30" s="169" t="s">
        <v>37</v>
      </c>
      <c r="E30" s="171"/>
      <c r="F30" s="233">
        <f>C23-F32</f>
        <v>999414.48950000003</v>
      </c>
      <c r="G30" s="234"/>
      <c r="J30" s="99"/>
    </row>
    <row r="31" spans="1:10" ht="15" x14ac:dyDescent="0.2">
      <c r="A31" s="168" t="s">
        <v>38</v>
      </c>
      <c r="B31" s="169"/>
      <c r="C31" s="170">
        <v>21</v>
      </c>
      <c r="D31" s="169" t="s">
        <v>39</v>
      </c>
      <c r="E31" s="171"/>
      <c r="F31" s="233">
        <f>ROUND(PRODUCT(F30,C31/100),0)</f>
        <v>209877</v>
      </c>
      <c r="G31" s="234"/>
    </row>
    <row r="32" spans="1:10" x14ac:dyDescent="0.2">
      <c r="A32" s="168" t="s">
        <v>36</v>
      </c>
      <c r="B32" s="169"/>
      <c r="C32" s="170">
        <v>0</v>
      </c>
      <c r="D32" s="169" t="s">
        <v>39</v>
      </c>
      <c r="E32" s="171"/>
      <c r="F32" s="223">
        <v>0</v>
      </c>
      <c r="G32" s="224"/>
    </row>
    <row r="33" spans="1:9" x14ac:dyDescent="0.2">
      <c r="A33" s="168" t="s">
        <v>38</v>
      </c>
      <c r="B33" s="140"/>
      <c r="C33" s="172">
        <f>SazbaDPH2</f>
        <v>0</v>
      </c>
      <c r="D33" s="169" t="s">
        <v>39</v>
      </c>
      <c r="E33" s="141"/>
      <c r="F33" s="223">
        <f>ROUND(PRODUCT(F32,C33/100),0)</f>
        <v>0</v>
      </c>
      <c r="G33" s="224"/>
    </row>
    <row r="34" spans="1:9" s="173" customFormat="1" ht="19.5" customHeight="1" thickBot="1" x14ac:dyDescent="0.3">
      <c r="A34" s="190" t="s">
        <v>40</v>
      </c>
      <c r="B34" s="191"/>
      <c r="C34" s="191"/>
      <c r="D34" s="191"/>
      <c r="E34" s="192"/>
      <c r="F34" s="225">
        <f>ROUND(SUM(F30:F33),0)</f>
        <v>1209291</v>
      </c>
      <c r="G34" s="226"/>
    </row>
    <row r="36" spans="1:9" x14ac:dyDescent="0.2">
      <c r="A36" s="174" t="s">
        <v>41</v>
      </c>
      <c r="B36" s="174"/>
      <c r="C36" s="174"/>
      <c r="D36" s="174"/>
      <c r="E36" s="174"/>
      <c r="F36" s="174"/>
      <c r="G36" s="174"/>
      <c r="H36" s="2" t="s">
        <v>3</v>
      </c>
    </row>
    <row r="37" spans="1:9" ht="14.25" customHeight="1" x14ac:dyDescent="0.2">
      <c r="A37" s="174"/>
      <c r="B37" s="227" t="s">
        <v>125</v>
      </c>
      <c r="C37" s="227"/>
      <c r="D37" s="227"/>
      <c r="E37" s="227"/>
      <c r="F37" s="227"/>
      <c r="G37" s="227"/>
      <c r="H37" s="2" t="s">
        <v>3</v>
      </c>
    </row>
    <row r="38" spans="1:9" ht="12.75" customHeight="1" x14ac:dyDescent="0.2">
      <c r="A38" s="175"/>
      <c r="B38" s="227"/>
      <c r="C38" s="227"/>
      <c r="D38" s="227"/>
      <c r="E38" s="227"/>
      <c r="F38" s="227"/>
      <c r="G38" s="227"/>
      <c r="H38" s="2" t="s">
        <v>3</v>
      </c>
    </row>
    <row r="39" spans="1:9" x14ac:dyDescent="0.2">
      <c r="A39" s="175"/>
      <c r="B39" s="227"/>
      <c r="C39" s="227"/>
      <c r="D39" s="227"/>
      <c r="E39" s="227"/>
      <c r="F39" s="227"/>
      <c r="G39" s="227"/>
      <c r="H39" s="2" t="s">
        <v>3</v>
      </c>
    </row>
    <row r="40" spans="1:9" x14ac:dyDescent="0.2">
      <c r="A40" s="175"/>
      <c r="B40" s="227"/>
      <c r="C40" s="227"/>
      <c r="D40" s="227"/>
      <c r="E40" s="227"/>
      <c r="F40" s="227"/>
      <c r="G40" s="227"/>
      <c r="H40" s="2" t="s">
        <v>3</v>
      </c>
    </row>
    <row r="41" spans="1:9" x14ac:dyDescent="0.2">
      <c r="A41" s="175"/>
      <c r="B41" s="227"/>
      <c r="C41" s="227"/>
      <c r="D41" s="227"/>
      <c r="E41" s="227"/>
      <c r="F41" s="227"/>
      <c r="G41" s="227"/>
      <c r="H41" s="2" t="s">
        <v>3</v>
      </c>
    </row>
    <row r="42" spans="1:9" x14ac:dyDescent="0.2">
      <c r="A42" s="175"/>
      <c r="B42" s="227"/>
      <c r="C42" s="227"/>
      <c r="D42" s="227"/>
      <c r="E42" s="227"/>
      <c r="F42" s="227"/>
      <c r="G42" s="227"/>
      <c r="H42" s="2" t="s">
        <v>3</v>
      </c>
    </row>
    <row r="43" spans="1:9" ht="0.75" customHeight="1" x14ac:dyDescent="0.2">
      <c r="A43" s="175"/>
      <c r="B43" s="227"/>
      <c r="C43" s="227"/>
      <c r="D43" s="227"/>
      <c r="E43" s="227"/>
      <c r="F43" s="227"/>
      <c r="G43" s="227"/>
      <c r="H43" s="2" t="s">
        <v>3</v>
      </c>
    </row>
    <row r="44" spans="1:9" x14ac:dyDescent="0.2">
      <c r="B44" s="227"/>
      <c r="C44" s="227"/>
      <c r="D44" s="227"/>
      <c r="E44" s="227"/>
      <c r="F44" s="227"/>
      <c r="G44" s="227"/>
    </row>
    <row r="45" spans="1:9" ht="12.75" customHeight="1" x14ac:dyDescent="0.2">
      <c r="B45" s="227"/>
      <c r="C45" s="227"/>
      <c r="D45" s="227"/>
      <c r="E45" s="227"/>
      <c r="F45" s="227"/>
      <c r="G45" s="227"/>
    </row>
    <row r="46" spans="1:9" x14ac:dyDescent="0.2">
      <c r="B46" s="227"/>
      <c r="C46" s="227"/>
      <c r="D46" s="227"/>
      <c r="E46" s="227"/>
      <c r="F46" s="227"/>
      <c r="G46" s="227"/>
    </row>
    <row r="47" spans="1:9" x14ac:dyDescent="0.2">
      <c r="C47"/>
      <c r="D47"/>
      <c r="E47"/>
      <c r="F47"/>
      <c r="G47"/>
      <c r="H47"/>
      <c r="I47"/>
    </row>
    <row r="48" spans="1:9" x14ac:dyDescent="0.2">
      <c r="A48" s="157"/>
      <c r="B48" s="165"/>
      <c r="C48"/>
      <c r="D48"/>
      <c r="E48"/>
      <c r="F48"/>
      <c r="G48"/>
      <c r="H48"/>
      <c r="I48"/>
    </row>
    <row r="49" spans="3:9" x14ac:dyDescent="0.2">
      <c r="C49"/>
      <c r="D49"/>
      <c r="E49"/>
      <c r="F49"/>
      <c r="G49"/>
      <c r="H49"/>
      <c r="I49"/>
    </row>
    <row r="50" spans="3:9" x14ac:dyDescent="0.2">
      <c r="C50"/>
      <c r="D50"/>
      <c r="E50"/>
      <c r="F50"/>
      <c r="G50"/>
      <c r="H50"/>
      <c r="I50"/>
    </row>
    <row r="51" spans="3:9" x14ac:dyDescent="0.2">
      <c r="C51"/>
      <c r="D51"/>
      <c r="E51"/>
      <c r="F51"/>
      <c r="G51"/>
      <c r="H51"/>
      <c r="I51"/>
    </row>
    <row r="52" spans="3:9" x14ac:dyDescent="0.2">
      <c r="C52"/>
      <c r="D52"/>
      <c r="E52"/>
      <c r="F52"/>
      <c r="G52"/>
      <c r="H52"/>
      <c r="I52"/>
    </row>
    <row r="53" spans="3:9" x14ac:dyDescent="0.2">
      <c r="C53"/>
      <c r="D53"/>
      <c r="E53"/>
      <c r="F53"/>
      <c r="G53"/>
      <c r="H53"/>
      <c r="I53"/>
    </row>
    <row r="54" spans="3:9" x14ac:dyDescent="0.2">
      <c r="C54"/>
      <c r="D54"/>
      <c r="E54"/>
      <c r="F54"/>
      <c r="G54"/>
      <c r="H54"/>
      <c r="I54"/>
    </row>
    <row r="55" spans="3:9" x14ac:dyDescent="0.2">
      <c r="C55"/>
      <c r="D55"/>
      <c r="E55"/>
      <c r="F55"/>
      <c r="G55"/>
      <c r="H55"/>
      <c r="I55"/>
    </row>
    <row r="107" spans="3:3" x14ac:dyDescent="0.2">
      <c r="C107" s="111"/>
    </row>
    <row r="110" spans="3:3" x14ac:dyDescent="0.2">
      <c r="C110" s="111"/>
    </row>
    <row r="157" spans="3:3" x14ac:dyDescent="0.2">
      <c r="C157" s="111"/>
    </row>
  </sheetData>
  <mergeCells count="12">
    <mergeCell ref="F32:G32"/>
    <mergeCell ref="F33:G33"/>
    <mergeCell ref="F34:G34"/>
    <mergeCell ref="B37:G46"/>
    <mergeCell ref="C8:E8"/>
    <mergeCell ref="C12:E12"/>
    <mergeCell ref="A23:B23"/>
    <mergeCell ref="F30:G30"/>
    <mergeCell ref="F31:G31"/>
    <mergeCell ref="C10:E10"/>
    <mergeCell ref="C9:E9"/>
    <mergeCell ref="C11:E11"/>
  </mergeCells>
  <phoneticPr fontId="0" type="noConversion"/>
  <printOptions horizontalCentered="1"/>
  <pageMargins left="0.19685039370078741" right="0.19685039370078741" top="0.59055118110236227" bottom="0.35433070866141736" header="0.19685039370078741" footer="0.15748031496062992"/>
  <pageSetup paperSize="9" orientation="portrait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D141"/>
  <sheetViews>
    <sheetView view="pageBreakPreview" zoomScale="130" zoomScaleNormal="100" zoomScaleSheetLayoutView="130" workbookViewId="0">
      <selection activeCell="C7" sqref="C7"/>
    </sheetView>
  </sheetViews>
  <sheetFormatPr defaultRowHeight="12.75" x14ac:dyDescent="0.2"/>
  <cols>
    <col min="1" max="1" width="4.7109375" style="2" customWidth="1"/>
    <col min="2" max="2" width="6.140625" style="2" customWidth="1"/>
    <col min="3" max="3" width="17.85546875" style="2" customWidth="1"/>
    <col min="4" max="4" width="32.7109375" style="2" customWidth="1"/>
    <col min="5" max="5" width="7.28515625" style="2" customWidth="1"/>
    <col min="6" max="6" width="10.85546875" style="2" customWidth="1"/>
    <col min="7" max="7" width="10.42578125" style="2" customWidth="1"/>
    <col min="8" max="8" width="11.140625" style="2" customWidth="1"/>
    <col min="9" max="16384" width="9.140625" style="2"/>
  </cols>
  <sheetData>
    <row r="1" spans="1:56" ht="13.5" thickTop="1" x14ac:dyDescent="0.2">
      <c r="A1" s="237" t="s">
        <v>42</v>
      </c>
      <c r="B1" s="238"/>
      <c r="C1" s="78" t="str">
        <f>CONCATENATE(nazevstavby)</f>
        <v>Rekonstrukce odvětrávacího systému</v>
      </c>
      <c r="D1" s="79"/>
      <c r="E1" s="80"/>
      <c r="F1" s="79"/>
      <c r="G1" s="81" t="str">
        <f>soustava</f>
        <v>01, vlastní cenová soustava</v>
      </c>
      <c r="H1" s="82"/>
      <c r="I1" s="83"/>
    </row>
    <row r="2" spans="1:56" ht="13.5" thickBot="1" x14ac:dyDescent="0.25">
      <c r="A2" s="239" t="s">
        <v>43</v>
      </c>
      <c r="B2" s="240"/>
      <c r="C2" s="84" t="str">
        <f>CONCATENATE(nazevobjektu)</f>
        <v>Školní jídelna Gymnázia Tišnov</v>
      </c>
      <c r="D2" s="85"/>
      <c r="E2" s="86"/>
      <c r="F2" s="85"/>
      <c r="G2" s="241"/>
      <c r="H2" s="242"/>
    </row>
    <row r="3" spans="1:56" ht="13.5" thickTop="1" x14ac:dyDescent="0.2">
      <c r="A3" s="87"/>
      <c r="B3" s="87"/>
      <c r="C3" s="87"/>
      <c r="D3" s="87"/>
      <c r="E3" s="87"/>
      <c r="F3" s="3"/>
      <c r="G3" s="87"/>
      <c r="H3" s="87"/>
    </row>
    <row r="4" spans="1:56" ht="19.5" customHeight="1" x14ac:dyDescent="0.25">
      <c r="A4" s="88" t="s">
        <v>44</v>
      </c>
      <c r="B4" s="89"/>
      <c r="C4" s="89"/>
      <c r="D4" s="89"/>
      <c r="E4" s="90"/>
      <c r="F4" s="89"/>
      <c r="G4" s="89"/>
      <c r="H4" s="89"/>
    </row>
    <row r="5" spans="1:56" ht="13.5" thickBot="1" x14ac:dyDescent="0.25">
      <c r="A5" s="87"/>
      <c r="B5" s="87"/>
      <c r="C5" s="87"/>
      <c r="D5" s="87"/>
      <c r="E5" s="87"/>
      <c r="F5" s="87"/>
      <c r="G5" s="87"/>
      <c r="H5" s="87"/>
    </row>
    <row r="6" spans="1:56" s="60" customFormat="1" ht="13.5" thickBot="1" x14ac:dyDescent="0.25">
      <c r="A6" s="91"/>
      <c r="B6" s="92" t="s">
        <v>45</v>
      </c>
      <c r="C6" s="92"/>
      <c r="D6" s="93"/>
      <c r="E6" s="94" t="s">
        <v>46</v>
      </c>
      <c r="F6" s="95" t="s">
        <v>47</v>
      </c>
      <c r="G6" s="95" t="s">
        <v>48</v>
      </c>
      <c r="H6" s="96" t="s">
        <v>24</v>
      </c>
    </row>
    <row r="7" spans="1:56" s="60" customFormat="1" x14ac:dyDescent="0.2">
      <c r="A7" s="40"/>
      <c r="B7" s="41"/>
      <c r="C7" s="41"/>
      <c r="D7" s="42"/>
      <c r="E7" s="43"/>
      <c r="F7" s="44"/>
      <c r="G7" s="44"/>
      <c r="H7" s="45"/>
    </row>
    <row r="8" spans="1:56" s="60" customFormat="1" x14ac:dyDescent="0.2">
      <c r="A8" s="61"/>
      <c r="B8" s="62" t="s">
        <v>128</v>
      </c>
      <c r="C8" s="63"/>
      <c r="D8" s="64"/>
      <c r="E8" s="65"/>
      <c r="F8" s="66"/>
      <c r="G8" s="66"/>
      <c r="H8" s="67"/>
    </row>
    <row r="9" spans="1:56" s="60" customFormat="1" x14ac:dyDescent="0.2">
      <c r="A9" s="61" t="str">
        <f>Položky!B7</f>
        <v>1.</v>
      </c>
      <c r="B9" s="75" t="str">
        <f>Položky!C7</f>
        <v>Zařízení č. 1.001 - Větrání kuchyně a jídelny</v>
      </c>
      <c r="C9" s="63"/>
      <c r="D9" s="64"/>
      <c r="E9" s="65">
        <f>Položky!G41</f>
        <v>6762.5</v>
      </c>
      <c r="F9" s="66">
        <f>Položky!G42-E9-G9-H9</f>
        <v>816251</v>
      </c>
      <c r="G9" s="66">
        <f>Položky!G36</f>
        <v>94671.375</v>
      </c>
      <c r="H9" s="67">
        <f>Položky!G37</f>
        <v>17200</v>
      </c>
      <c r="I9" s="76">
        <f>SUM(E9:H9)</f>
        <v>934884.875</v>
      </c>
    </row>
    <row r="10" spans="1:56" s="60" customFormat="1" ht="13.5" thickBot="1" x14ac:dyDescent="0.25">
      <c r="A10" s="61" t="str">
        <f>Položky!B43</f>
        <v>900.</v>
      </c>
      <c r="B10" s="75" t="str">
        <f>Položky!C43</f>
        <v>Ostatní položky</v>
      </c>
      <c r="C10" s="63"/>
      <c r="D10" s="64"/>
      <c r="E10" s="65">
        <v>0</v>
      </c>
      <c r="F10" s="66">
        <f>Položky!G55</f>
        <v>58360</v>
      </c>
      <c r="G10" s="66">
        <v>0</v>
      </c>
      <c r="H10" s="67">
        <v>0</v>
      </c>
      <c r="I10" s="76"/>
    </row>
    <row r="11" spans="1:56" s="98" customFormat="1" ht="13.5" thickBot="1" x14ac:dyDescent="0.25">
      <c r="A11" s="112"/>
      <c r="B11" s="113" t="s">
        <v>49</v>
      </c>
      <c r="C11" s="113"/>
      <c r="D11" s="114"/>
      <c r="E11" s="115">
        <f>SUM(E9:E10)</f>
        <v>6762.5</v>
      </c>
      <c r="F11" s="115">
        <f>SUM(F9:F10)</f>
        <v>874611</v>
      </c>
      <c r="G11" s="115">
        <f>SUM(G9:G10)</f>
        <v>94671.375</v>
      </c>
      <c r="H11" s="115">
        <f>SUM(H9:H10)</f>
        <v>17200</v>
      </c>
      <c r="I11" s="97">
        <f>SUM(E11:H11)</f>
        <v>993244.875</v>
      </c>
    </row>
    <row r="12" spans="1:56" x14ac:dyDescent="0.2">
      <c r="A12" s="3"/>
      <c r="B12" s="3"/>
      <c r="C12" s="3"/>
      <c r="D12" s="3"/>
      <c r="E12" s="3"/>
      <c r="F12" s="3"/>
      <c r="G12" s="3"/>
      <c r="H12" s="3"/>
    </row>
    <row r="13" spans="1:56" ht="19.5" customHeight="1" x14ac:dyDescent="0.25">
      <c r="A13" s="89" t="s">
        <v>50</v>
      </c>
      <c r="B13" s="89"/>
      <c r="C13" s="89"/>
      <c r="D13" s="89"/>
      <c r="E13" s="89"/>
      <c r="F13" s="89"/>
      <c r="G13" s="89"/>
      <c r="H13" s="89"/>
      <c r="AZ13" s="99"/>
      <c r="BA13" s="99"/>
      <c r="BB13" s="99"/>
      <c r="BC13" s="99"/>
      <c r="BD13" s="99"/>
    </row>
    <row r="14" spans="1:56" ht="13.5" thickBot="1" x14ac:dyDescent="0.25">
      <c r="A14" s="87"/>
      <c r="B14" s="87"/>
      <c r="C14" s="87"/>
      <c r="D14" s="87"/>
      <c r="E14" s="87"/>
      <c r="F14" s="87"/>
      <c r="G14" s="87"/>
      <c r="H14" s="87"/>
    </row>
    <row r="15" spans="1:56" x14ac:dyDescent="0.2">
      <c r="A15" s="116" t="s">
        <v>51</v>
      </c>
      <c r="B15" s="117"/>
      <c r="C15" s="117"/>
      <c r="D15" s="118"/>
      <c r="E15" s="119" t="s">
        <v>52</v>
      </c>
      <c r="F15" s="120" t="s">
        <v>53</v>
      </c>
      <c r="G15" s="121" t="s">
        <v>54</v>
      </c>
      <c r="H15" s="122" t="s">
        <v>52</v>
      </c>
    </row>
    <row r="16" spans="1:56" x14ac:dyDescent="0.2">
      <c r="A16" s="100" t="s">
        <v>66</v>
      </c>
      <c r="B16" s="101"/>
      <c r="C16" s="101"/>
      <c r="D16" s="102"/>
      <c r="E16" s="103">
        <v>0</v>
      </c>
      <c r="F16" s="104">
        <v>0.45</v>
      </c>
      <c r="G16" s="105">
        <f>CHOOSE(BA16+1,HSV+PSV,HSV+PSV+Mont,HSV+PSV+Dodavka+Mont,HSV,PSV,Mont,Dodavka,Mont+Dodavka,0)</f>
        <v>881373.5</v>
      </c>
      <c r="H16" s="106">
        <f>E16+F16*G16/100</f>
        <v>3966.18075</v>
      </c>
      <c r="AZ16" s="2">
        <v>0</v>
      </c>
    </row>
    <row r="17" spans="1:52" x14ac:dyDescent="0.2">
      <c r="A17" s="100" t="s">
        <v>67</v>
      </c>
      <c r="B17" s="101"/>
      <c r="C17" s="101"/>
      <c r="D17" s="102"/>
      <c r="E17" s="103">
        <v>0</v>
      </c>
      <c r="F17" s="104">
        <v>0.25</v>
      </c>
      <c r="G17" s="105">
        <f>CHOOSE(BA17+1,HSV+PSV,HSV+PSV+Mont,HSV+PSV+Dodavka+Mont,HSV,PSV,Mont,Dodavka,Mont+Dodavka,0)</f>
        <v>881373.5</v>
      </c>
      <c r="H17" s="106">
        <f>E17+F17*G17/100</f>
        <v>2203.4337500000001</v>
      </c>
      <c r="AZ17" s="2">
        <v>1</v>
      </c>
    </row>
    <row r="18" spans="1:52" ht="13.5" thickBot="1" x14ac:dyDescent="0.25">
      <c r="A18" s="123"/>
      <c r="B18" s="124" t="s">
        <v>55</v>
      </c>
      <c r="C18" s="125"/>
      <c r="D18" s="126"/>
      <c r="E18" s="127"/>
      <c r="F18" s="128"/>
      <c r="G18" s="235">
        <f>SUM(H16:H17)</f>
        <v>6169.6144999999997</v>
      </c>
      <c r="H18" s="236"/>
    </row>
    <row r="20" spans="1:52" x14ac:dyDescent="0.2">
      <c r="B20" s="98"/>
      <c r="F20" s="108"/>
      <c r="G20" s="109"/>
      <c r="H20" s="110"/>
    </row>
    <row r="21" spans="1:52" x14ac:dyDescent="0.2">
      <c r="E21" s="2">
        <v>3</v>
      </c>
      <c r="F21" s="108"/>
      <c r="G21" s="109">
        <f>E21*F21</f>
        <v>0</v>
      </c>
      <c r="H21" s="110"/>
    </row>
    <row r="22" spans="1:52" x14ac:dyDescent="0.2">
      <c r="F22" s="108"/>
      <c r="G22" s="109"/>
      <c r="H22" s="110"/>
    </row>
    <row r="23" spans="1:52" x14ac:dyDescent="0.2">
      <c r="F23" s="108"/>
      <c r="G23" s="109"/>
      <c r="H23" s="110"/>
    </row>
    <row r="24" spans="1:52" x14ac:dyDescent="0.2">
      <c r="F24" s="108"/>
      <c r="G24" s="109"/>
      <c r="H24" s="110"/>
    </row>
    <row r="25" spans="1:52" x14ac:dyDescent="0.2">
      <c r="F25" s="108"/>
      <c r="G25" s="109"/>
      <c r="H25" s="110"/>
    </row>
    <row r="26" spans="1:52" x14ac:dyDescent="0.2">
      <c r="F26" s="108"/>
      <c r="G26" s="109"/>
      <c r="H26" s="110"/>
    </row>
    <row r="27" spans="1:52" x14ac:dyDescent="0.2">
      <c r="F27" s="108"/>
      <c r="G27" s="109"/>
      <c r="H27" s="110"/>
    </row>
    <row r="28" spans="1:52" x14ac:dyDescent="0.2">
      <c r="F28" s="108"/>
      <c r="G28" s="109"/>
      <c r="H28" s="110"/>
    </row>
    <row r="29" spans="1:52" x14ac:dyDescent="0.2">
      <c r="F29" s="108"/>
      <c r="G29" s="109"/>
      <c r="H29" s="110"/>
    </row>
    <row r="30" spans="1:52" x14ac:dyDescent="0.2">
      <c r="F30" s="108"/>
      <c r="G30" s="109"/>
      <c r="H30" s="110"/>
    </row>
    <row r="31" spans="1:52" x14ac:dyDescent="0.2">
      <c r="F31" s="108"/>
      <c r="G31" s="109"/>
      <c r="H31" s="110"/>
    </row>
    <row r="32" spans="1:52" x14ac:dyDescent="0.2">
      <c r="C32" s="111"/>
      <c r="F32" s="108"/>
      <c r="G32" s="109"/>
      <c r="H32" s="110"/>
    </row>
    <row r="33" spans="5:8" x14ac:dyDescent="0.2">
      <c r="F33" s="108"/>
      <c r="G33" s="109"/>
      <c r="H33" s="110"/>
    </row>
    <row r="34" spans="5:8" x14ac:dyDescent="0.2">
      <c r="F34" s="108"/>
      <c r="G34" s="109"/>
      <c r="H34" s="110"/>
    </row>
    <row r="35" spans="5:8" x14ac:dyDescent="0.2">
      <c r="F35" s="108"/>
      <c r="G35" s="109"/>
      <c r="H35" s="110"/>
    </row>
    <row r="36" spans="5:8" x14ac:dyDescent="0.2">
      <c r="F36" s="108"/>
      <c r="G36" s="109"/>
      <c r="H36" s="110"/>
    </row>
    <row r="37" spans="5:8" x14ac:dyDescent="0.2">
      <c r="F37" s="108"/>
      <c r="G37" s="109"/>
      <c r="H37" s="110"/>
    </row>
    <row r="38" spans="5:8" x14ac:dyDescent="0.2">
      <c r="F38" s="108"/>
      <c r="G38" s="109"/>
      <c r="H38" s="110"/>
    </row>
    <row r="39" spans="5:8" x14ac:dyDescent="0.2">
      <c r="F39" s="108"/>
      <c r="G39" s="109"/>
      <c r="H39" s="110"/>
    </row>
    <row r="40" spans="5:8" x14ac:dyDescent="0.2">
      <c r="F40" s="108"/>
      <c r="G40" s="109"/>
      <c r="H40" s="110"/>
    </row>
    <row r="41" spans="5:8" x14ac:dyDescent="0.2">
      <c r="F41" s="108"/>
      <c r="G41" s="109"/>
      <c r="H41" s="110"/>
    </row>
    <row r="42" spans="5:8" x14ac:dyDescent="0.2">
      <c r="E42" s="2">
        <v>2</v>
      </c>
      <c r="F42" s="108"/>
      <c r="G42" s="109">
        <f>E42*F42</f>
        <v>0</v>
      </c>
      <c r="H42" s="110"/>
    </row>
    <row r="43" spans="5:8" x14ac:dyDescent="0.2">
      <c r="F43" s="108"/>
      <c r="G43" s="109"/>
      <c r="H43" s="110"/>
    </row>
    <row r="44" spans="5:8" x14ac:dyDescent="0.2">
      <c r="F44" s="108"/>
      <c r="G44" s="109"/>
      <c r="H44" s="110"/>
    </row>
    <row r="45" spans="5:8" x14ac:dyDescent="0.2">
      <c r="F45" s="108"/>
      <c r="G45" s="109"/>
      <c r="H45" s="110"/>
    </row>
    <row r="46" spans="5:8" x14ac:dyDescent="0.2">
      <c r="F46" s="108"/>
      <c r="G46" s="109"/>
      <c r="H46" s="110"/>
    </row>
    <row r="47" spans="5:8" x14ac:dyDescent="0.2">
      <c r="F47" s="108"/>
      <c r="G47" s="109"/>
      <c r="H47" s="110"/>
    </row>
    <row r="48" spans="5:8" x14ac:dyDescent="0.2">
      <c r="F48" s="108"/>
      <c r="G48" s="109"/>
      <c r="H48" s="110"/>
    </row>
    <row r="49" spans="6:8" x14ac:dyDescent="0.2">
      <c r="F49" s="108"/>
      <c r="G49" s="109"/>
      <c r="H49" s="110"/>
    </row>
    <row r="50" spans="6:8" x14ac:dyDescent="0.2">
      <c r="F50" s="108"/>
      <c r="G50" s="109"/>
      <c r="H50" s="110"/>
    </row>
    <row r="51" spans="6:8" x14ac:dyDescent="0.2">
      <c r="F51" s="108"/>
      <c r="G51" s="109"/>
      <c r="H51" s="110"/>
    </row>
    <row r="52" spans="6:8" x14ac:dyDescent="0.2">
      <c r="F52" s="108"/>
      <c r="G52" s="109"/>
      <c r="H52" s="110"/>
    </row>
    <row r="53" spans="6:8" x14ac:dyDescent="0.2">
      <c r="F53" s="108"/>
      <c r="G53" s="109"/>
      <c r="H53" s="110"/>
    </row>
    <row r="54" spans="6:8" x14ac:dyDescent="0.2">
      <c r="F54" s="108"/>
      <c r="G54" s="109"/>
      <c r="H54" s="110"/>
    </row>
    <row r="55" spans="6:8" x14ac:dyDescent="0.2">
      <c r="F55" s="108"/>
      <c r="G55" s="109"/>
      <c r="H55" s="110"/>
    </row>
    <row r="56" spans="6:8" x14ac:dyDescent="0.2">
      <c r="F56" s="108"/>
      <c r="G56" s="109"/>
      <c r="H56" s="110"/>
    </row>
    <row r="57" spans="6:8" x14ac:dyDescent="0.2">
      <c r="F57" s="108"/>
      <c r="G57" s="109"/>
      <c r="H57" s="110"/>
    </row>
    <row r="58" spans="6:8" x14ac:dyDescent="0.2">
      <c r="F58" s="108"/>
      <c r="G58" s="109"/>
      <c r="H58" s="110"/>
    </row>
    <row r="59" spans="6:8" x14ac:dyDescent="0.2">
      <c r="F59" s="108"/>
      <c r="G59" s="109"/>
      <c r="H59" s="110"/>
    </row>
    <row r="60" spans="6:8" x14ac:dyDescent="0.2">
      <c r="F60" s="108"/>
      <c r="G60" s="109"/>
      <c r="H60" s="110"/>
    </row>
    <row r="61" spans="6:8" x14ac:dyDescent="0.2">
      <c r="F61" s="108"/>
      <c r="G61" s="109"/>
      <c r="H61" s="110"/>
    </row>
    <row r="62" spans="6:8" x14ac:dyDescent="0.2">
      <c r="F62" s="108"/>
      <c r="G62" s="109"/>
      <c r="H62" s="110"/>
    </row>
    <row r="63" spans="6:8" x14ac:dyDescent="0.2">
      <c r="F63" s="108"/>
      <c r="G63" s="109"/>
      <c r="H63" s="110"/>
    </row>
    <row r="64" spans="6:8" x14ac:dyDescent="0.2">
      <c r="F64" s="108"/>
      <c r="G64" s="109"/>
      <c r="H64" s="110"/>
    </row>
    <row r="65" spans="6:8" x14ac:dyDescent="0.2">
      <c r="F65" s="108"/>
      <c r="G65" s="109"/>
      <c r="H65" s="110"/>
    </row>
    <row r="66" spans="6:8" x14ac:dyDescent="0.2">
      <c r="F66" s="108"/>
      <c r="G66" s="109"/>
      <c r="H66" s="110"/>
    </row>
    <row r="67" spans="6:8" x14ac:dyDescent="0.2">
      <c r="F67" s="108"/>
      <c r="G67" s="109"/>
      <c r="H67" s="110"/>
    </row>
    <row r="68" spans="6:8" x14ac:dyDescent="0.2">
      <c r="F68" s="108"/>
      <c r="G68" s="109"/>
      <c r="H68" s="110"/>
    </row>
    <row r="69" spans="6:8" x14ac:dyDescent="0.2">
      <c r="F69" s="108"/>
      <c r="G69" s="109"/>
      <c r="H69" s="110"/>
    </row>
    <row r="91" spans="3:3" x14ac:dyDescent="0.2">
      <c r="C91" s="111"/>
    </row>
    <row r="94" spans="3:3" x14ac:dyDescent="0.2">
      <c r="C94" s="111"/>
    </row>
    <row r="141" spans="3:3" x14ac:dyDescent="0.2">
      <c r="C141" s="111"/>
    </row>
  </sheetData>
  <mergeCells count="4">
    <mergeCell ref="G18:H18"/>
    <mergeCell ref="A1:B1"/>
    <mergeCell ref="A2:B2"/>
    <mergeCell ref="G2:H2"/>
  </mergeCells>
  <phoneticPr fontId="0" type="noConversion"/>
  <printOptions horizontalCentered="1"/>
  <pageMargins left="0.19685039370078741" right="0.19685039370078741" top="0.59055118110236227" bottom="0.35433070866141736" header="0.19685039370078741" footer="0.15748031496062992"/>
  <pageSetup paperSize="9" orientation="portrait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CF112"/>
  <sheetViews>
    <sheetView showGridLines="0" tabSelected="1" view="pageBreakPreview" zoomScale="175" zoomScaleNormal="100" zoomScaleSheetLayoutView="175" workbookViewId="0">
      <pane ySplit="6" topLeftCell="A7" activePane="bottomLeft" state="frozen"/>
      <selection activeCell="C7" sqref="C7"/>
      <selection pane="bottomLeft" activeCell="C11" sqref="C11"/>
    </sheetView>
  </sheetViews>
  <sheetFormatPr defaultRowHeight="12.75" x14ac:dyDescent="0.2"/>
  <cols>
    <col min="1" max="1" width="3.7109375" style="5" customWidth="1"/>
    <col min="2" max="2" width="10.28515625" style="5" customWidth="1"/>
    <col min="3" max="3" width="48.7109375" style="5" customWidth="1"/>
    <col min="4" max="4" width="5.85546875" style="24" bestFit="1" customWidth="1"/>
    <col min="5" max="5" width="9.28515625" style="16" customWidth="1"/>
    <col min="6" max="6" width="12.28515625" style="5" customWidth="1"/>
    <col min="7" max="7" width="15.7109375" style="5" customWidth="1"/>
    <col min="8" max="8" width="11.85546875" style="5" customWidth="1"/>
    <col min="9" max="9" width="15" style="5" customWidth="1"/>
    <col min="10" max="10" width="9.140625" style="5"/>
    <col min="11" max="11" width="9" style="5" customWidth="1"/>
    <col min="12" max="16384" width="9.140625" style="5"/>
  </cols>
  <sheetData>
    <row r="1" spans="1:46" ht="15.75" x14ac:dyDescent="0.2">
      <c r="A1" s="247" t="s">
        <v>103</v>
      </c>
      <c r="B1" s="247"/>
      <c r="C1" s="247"/>
      <c r="D1" s="247"/>
      <c r="E1" s="247"/>
      <c r="F1" s="247"/>
      <c r="G1" s="247"/>
    </row>
    <row r="2" spans="1:46" ht="14.25" customHeight="1" thickBot="1" x14ac:dyDescent="0.25">
      <c r="A2" s="6"/>
      <c r="B2" s="7"/>
      <c r="C2" s="8"/>
      <c r="D2" s="22"/>
      <c r="E2" s="9"/>
      <c r="F2" s="8"/>
      <c r="G2" s="8"/>
    </row>
    <row r="3" spans="1:46" ht="13.5" thickTop="1" x14ac:dyDescent="0.2">
      <c r="A3" s="248" t="s">
        <v>42</v>
      </c>
      <c r="B3" s="249"/>
      <c r="C3" s="38" t="str">
        <f>CONCATENATE(nazevstavby)</f>
        <v>Rekonstrukce odvětrávacího systému</v>
      </c>
      <c r="D3" s="255" t="str">
        <f>Zařazení</f>
        <v>Rozpočet</v>
      </c>
      <c r="E3" s="256"/>
      <c r="F3" s="35" t="str">
        <f>soustava</f>
        <v>01, vlastní cenová soustava</v>
      </c>
      <c r="G3" s="36"/>
      <c r="H3" s="243" t="s">
        <v>104</v>
      </c>
      <c r="I3" s="244"/>
    </row>
    <row r="4" spans="1:46" ht="13.5" thickBot="1" x14ac:dyDescent="0.25">
      <c r="A4" s="250" t="s">
        <v>43</v>
      </c>
      <c r="B4" s="251"/>
      <c r="C4" s="59" t="str">
        <f>CONCATENATE(nazevobjektu)</f>
        <v>Školní jídelna Gymnázia Tišnov</v>
      </c>
      <c r="D4" s="252" t="str">
        <f>Profese</f>
        <v>VZT</v>
      </c>
      <c r="E4" s="253"/>
      <c r="F4" s="253"/>
      <c r="G4" s="254"/>
      <c r="H4" s="245"/>
      <c r="I4" s="246"/>
      <c r="K4" s="39"/>
    </row>
    <row r="5" spans="1:46" ht="13.5" thickTop="1" x14ac:dyDescent="0.2">
      <c r="A5" s="10"/>
      <c r="B5" s="6"/>
      <c r="C5" s="6"/>
      <c r="D5" s="23"/>
      <c r="E5" s="11"/>
      <c r="F5" s="6"/>
      <c r="G5" s="6"/>
    </row>
    <row r="6" spans="1:46" x14ac:dyDescent="0.2">
      <c r="A6" s="12" t="s">
        <v>56</v>
      </c>
      <c r="B6" s="13" t="s">
        <v>105</v>
      </c>
      <c r="C6" s="13" t="s">
        <v>57</v>
      </c>
      <c r="D6" s="13" t="s">
        <v>58</v>
      </c>
      <c r="E6" s="34" t="s">
        <v>59</v>
      </c>
      <c r="F6" s="13" t="s">
        <v>60</v>
      </c>
      <c r="G6" s="13" t="s">
        <v>61</v>
      </c>
      <c r="H6" s="13" t="s">
        <v>101</v>
      </c>
      <c r="I6" s="13" t="s">
        <v>102</v>
      </c>
      <c r="K6" s="46"/>
    </row>
    <row r="7" spans="1:46" s="51" customFormat="1" x14ac:dyDescent="0.2">
      <c r="A7" s="49" t="s">
        <v>62</v>
      </c>
      <c r="B7" s="50" t="s">
        <v>117</v>
      </c>
      <c r="C7" s="53" t="s">
        <v>156</v>
      </c>
      <c r="D7" s="52"/>
      <c r="E7" s="54"/>
      <c r="F7" s="54"/>
      <c r="G7" s="55"/>
      <c r="H7" s="33"/>
      <c r="I7" s="33"/>
    </row>
    <row r="8" spans="1:46" s="203" customFormat="1" ht="78.75" x14ac:dyDescent="0.2">
      <c r="A8" s="47">
        <v>1</v>
      </c>
      <c r="B8" s="29" t="s">
        <v>143</v>
      </c>
      <c r="C8" s="48" t="s">
        <v>157</v>
      </c>
      <c r="D8" s="30" t="s">
        <v>148</v>
      </c>
      <c r="E8" s="31">
        <v>1</v>
      </c>
      <c r="F8" s="31">
        <v>400000</v>
      </c>
      <c r="G8" s="32">
        <f>E8*F8</f>
        <v>400000</v>
      </c>
      <c r="H8" s="33"/>
      <c r="I8" s="33"/>
      <c r="AP8" s="204"/>
      <c r="AQ8" s="204"/>
      <c r="AR8" s="204"/>
      <c r="AS8" s="204"/>
      <c r="AT8" s="204"/>
    </row>
    <row r="9" spans="1:46" s="51" customFormat="1" ht="67.5" x14ac:dyDescent="0.2">
      <c r="A9" s="47">
        <f>A8+1</f>
        <v>2</v>
      </c>
      <c r="B9" s="29" t="s">
        <v>144</v>
      </c>
      <c r="C9" s="48" t="s">
        <v>164</v>
      </c>
      <c r="D9" s="30" t="s">
        <v>63</v>
      </c>
      <c r="E9" s="31">
        <v>2</v>
      </c>
      <c r="F9" s="31">
        <v>3819</v>
      </c>
      <c r="G9" s="32">
        <f t="shared" ref="G9" si="0">E9*F9</f>
        <v>7638</v>
      </c>
      <c r="H9" s="33"/>
      <c r="I9" s="33"/>
      <c r="AP9" s="205"/>
      <c r="AQ9" s="205"/>
      <c r="AR9" s="205"/>
      <c r="AS9" s="205"/>
      <c r="AT9" s="205"/>
    </row>
    <row r="10" spans="1:46" s="51" customFormat="1" ht="33.75" x14ac:dyDescent="0.2">
      <c r="A10" s="47">
        <f t="shared" ref="A10:A40" si="1">A9+1</f>
        <v>3</v>
      </c>
      <c r="B10" s="29" t="s">
        <v>145</v>
      </c>
      <c r="C10" s="206" t="s">
        <v>214</v>
      </c>
      <c r="D10" s="30" t="s">
        <v>63</v>
      </c>
      <c r="E10" s="31">
        <v>1</v>
      </c>
      <c r="F10" s="31">
        <v>35293</v>
      </c>
      <c r="G10" s="32">
        <f t="shared" ref="G10" si="2">E10*F10</f>
        <v>35293</v>
      </c>
      <c r="H10" s="33"/>
      <c r="I10" s="33"/>
      <c r="AP10" s="205"/>
      <c r="AQ10" s="205"/>
      <c r="AR10" s="205"/>
      <c r="AS10" s="205"/>
      <c r="AT10" s="205"/>
    </row>
    <row r="11" spans="1:46" s="51" customFormat="1" ht="45" x14ac:dyDescent="0.2">
      <c r="A11" s="47">
        <f t="shared" si="1"/>
        <v>4</v>
      </c>
      <c r="B11" s="29" t="s">
        <v>146</v>
      </c>
      <c r="C11" s="206" t="s">
        <v>218</v>
      </c>
      <c r="D11" s="30" t="s">
        <v>63</v>
      </c>
      <c r="E11" s="31">
        <v>2</v>
      </c>
      <c r="F11" s="31">
        <v>7500</v>
      </c>
      <c r="G11" s="32">
        <f t="shared" ref="G11" si="3">E11*F11</f>
        <v>15000</v>
      </c>
      <c r="H11" s="33"/>
      <c r="I11" s="33"/>
      <c r="AP11" s="205"/>
      <c r="AQ11" s="205"/>
      <c r="AR11" s="205"/>
      <c r="AS11" s="205"/>
      <c r="AT11" s="205"/>
    </row>
    <row r="12" spans="1:46" s="51" customFormat="1" ht="56.25" x14ac:dyDescent="0.2">
      <c r="A12" s="47">
        <f t="shared" si="1"/>
        <v>5</v>
      </c>
      <c r="B12" s="29" t="s">
        <v>147</v>
      </c>
      <c r="C12" s="206" t="s">
        <v>219</v>
      </c>
      <c r="D12" s="30" t="s">
        <v>63</v>
      </c>
      <c r="E12" s="31">
        <v>1</v>
      </c>
      <c r="F12" s="31">
        <v>10000</v>
      </c>
      <c r="G12" s="32">
        <f t="shared" ref="G12" si="4">E12*F12</f>
        <v>10000</v>
      </c>
      <c r="H12" s="33"/>
      <c r="I12" s="33"/>
      <c r="AP12" s="205"/>
      <c r="AQ12" s="205"/>
      <c r="AR12" s="205"/>
      <c r="AS12" s="205"/>
      <c r="AT12" s="205"/>
    </row>
    <row r="13" spans="1:46" s="51" customFormat="1" x14ac:dyDescent="0.2">
      <c r="A13" s="47">
        <f t="shared" si="1"/>
        <v>6</v>
      </c>
      <c r="B13" s="29" t="s">
        <v>169</v>
      </c>
      <c r="C13" s="206" t="s">
        <v>151</v>
      </c>
      <c r="D13" s="30" t="s">
        <v>63</v>
      </c>
      <c r="E13" s="31">
        <v>4</v>
      </c>
      <c r="F13" s="31">
        <v>1490</v>
      </c>
      <c r="G13" s="32">
        <f t="shared" ref="G13" si="5">E13*F13</f>
        <v>5960</v>
      </c>
      <c r="H13" s="33"/>
      <c r="I13" s="33"/>
      <c r="AP13" s="205"/>
      <c r="AQ13" s="205"/>
      <c r="AR13" s="205"/>
      <c r="AS13" s="205"/>
      <c r="AT13" s="205"/>
    </row>
    <row r="14" spans="1:46" s="51" customFormat="1" x14ac:dyDescent="0.2">
      <c r="A14" s="47">
        <f t="shared" si="1"/>
        <v>7</v>
      </c>
      <c r="B14" s="29" t="s">
        <v>170</v>
      </c>
      <c r="C14" s="206" t="s">
        <v>152</v>
      </c>
      <c r="D14" s="30" t="s">
        <v>63</v>
      </c>
      <c r="E14" s="31">
        <v>2</v>
      </c>
      <c r="F14" s="31">
        <v>750</v>
      </c>
      <c r="G14" s="32">
        <f t="shared" ref="G14" si="6">E14*F14</f>
        <v>1500</v>
      </c>
      <c r="H14" s="33"/>
      <c r="I14" s="33"/>
      <c r="AP14" s="205"/>
      <c r="AQ14" s="205"/>
      <c r="AR14" s="205"/>
      <c r="AS14" s="205"/>
      <c r="AT14" s="205"/>
    </row>
    <row r="15" spans="1:46" s="51" customFormat="1" x14ac:dyDescent="0.2">
      <c r="A15" s="47">
        <f t="shared" si="1"/>
        <v>8</v>
      </c>
      <c r="B15" s="29" t="s">
        <v>171</v>
      </c>
      <c r="C15" s="206" t="s">
        <v>154</v>
      </c>
      <c r="D15" s="30" t="s">
        <v>63</v>
      </c>
      <c r="E15" s="31">
        <v>3</v>
      </c>
      <c r="F15" s="31">
        <v>1220</v>
      </c>
      <c r="G15" s="32">
        <f t="shared" ref="G15" si="7">E15*F15</f>
        <v>3660</v>
      </c>
      <c r="H15" s="33"/>
      <c r="I15" s="33"/>
      <c r="AP15" s="205"/>
      <c r="AQ15" s="205"/>
      <c r="AR15" s="205"/>
      <c r="AS15" s="205"/>
      <c r="AT15" s="205"/>
    </row>
    <row r="16" spans="1:46" s="220" customFormat="1" ht="22.5" x14ac:dyDescent="0.2">
      <c r="A16" s="47">
        <f t="shared" si="1"/>
        <v>9</v>
      </c>
      <c r="B16" s="29" t="s">
        <v>172</v>
      </c>
      <c r="C16" s="206" t="s">
        <v>204</v>
      </c>
      <c r="D16" s="30" t="s">
        <v>63</v>
      </c>
      <c r="E16" s="31">
        <v>1</v>
      </c>
      <c r="F16" s="31">
        <v>3325</v>
      </c>
      <c r="G16" s="32">
        <f t="shared" ref="G16:G35" si="8">E16*F16</f>
        <v>3325</v>
      </c>
      <c r="H16" s="33"/>
      <c r="I16" s="33"/>
      <c r="AP16" s="221"/>
      <c r="AQ16" s="221"/>
      <c r="AR16" s="221"/>
      <c r="AS16" s="221"/>
      <c r="AT16" s="221"/>
    </row>
    <row r="17" spans="1:46" s="220" customFormat="1" ht="22.5" x14ac:dyDescent="0.2">
      <c r="A17" s="47">
        <f t="shared" si="1"/>
        <v>10</v>
      </c>
      <c r="B17" s="29" t="s">
        <v>173</v>
      </c>
      <c r="C17" s="206" t="s">
        <v>203</v>
      </c>
      <c r="D17" s="30" t="s">
        <v>63</v>
      </c>
      <c r="E17" s="31">
        <v>1</v>
      </c>
      <c r="F17" s="31">
        <v>3325</v>
      </c>
      <c r="G17" s="32">
        <f t="shared" ref="G17:G18" si="9">E17*F17</f>
        <v>3325</v>
      </c>
      <c r="H17" s="33"/>
      <c r="I17" s="33"/>
      <c r="AP17" s="221"/>
      <c r="AQ17" s="221"/>
      <c r="AR17" s="221"/>
      <c r="AS17" s="221"/>
      <c r="AT17" s="221"/>
    </row>
    <row r="18" spans="1:46" s="51" customFormat="1" x14ac:dyDescent="0.2">
      <c r="A18" s="47">
        <f t="shared" si="1"/>
        <v>11</v>
      </c>
      <c r="B18" s="29" t="s">
        <v>174</v>
      </c>
      <c r="C18" s="29" t="s">
        <v>160</v>
      </c>
      <c r="D18" s="30" t="s">
        <v>63</v>
      </c>
      <c r="E18" s="31">
        <v>1</v>
      </c>
      <c r="F18" s="31">
        <v>842</v>
      </c>
      <c r="G18" s="32">
        <f t="shared" si="9"/>
        <v>842</v>
      </c>
      <c r="H18" s="33"/>
      <c r="I18" s="33"/>
      <c r="AP18" s="205"/>
      <c r="AQ18" s="205"/>
      <c r="AR18" s="205"/>
      <c r="AS18" s="205"/>
      <c r="AT18" s="205"/>
    </row>
    <row r="19" spans="1:46" s="51" customFormat="1" x14ac:dyDescent="0.2">
      <c r="A19" s="47">
        <f t="shared" si="1"/>
        <v>12</v>
      </c>
      <c r="B19" s="29" t="s">
        <v>175</v>
      </c>
      <c r="C19" s="29" t="s">
        <v>153</v>
      </c>
      <c r="D19" s="30" t="s">
        <v>63</v>
      </c>
      <c r="E19" s="31">
        <v>2</v>
      </c>
      <c r="F19" s="31">
        <v>1069</v>
      </c>
      <c r="G19" s="32">
        <f t="shared" ref="G19" si="10">E19*F19</f>
        <v>2138</v>
      </c>
      <c r="H19" s="33"/>
      <c r="I19" s="33"/>
      <c r="AP19" s="205"/>
      <c r="AQ19" s="205"/>
      <c r="AR19" s="205"/>
      <c r="AS19" s="205"/>
      <c r="AT19" s="205"/>
    </row>
    <row r="20" spans="1:46" s="51" customFormat="1" x14ac:dyDescent="0.2">
      <c r="A20" s="47">
        <f t="shared" si="1"/>
        <v>13</v>
      </c>
      <c r="B20" s="29" t="s">
        <v>176</v>
      </c>
      <c r="C20" s="29" t="s">
        <v>158</v>
      </c>
      <c r="D20" s="30" t="s">
        <v>63</v>
      </c>
      <c r="E20" s="31">
        <v>1</v>
      </c>
      <c r="F20" s="31">
        <v>996</v>
      </c>
      <c r="G20" s="32">
        <f t="shared" ref="G20" si="11">E20*F20</f>
        <v>996</v>
      </c>
      <c r="H20" s="33"/>
      <c r="I20" s="33"/>
      <c r="AP20" s="205"/>
      <c r="AQ20" s="205"/>
      <c r="AR20" s="205"/>
      <c r="AS20" s="205"/>
      <c r="AT20" s="205"/>
    </row>
    <row r="21" spans="1:46" s="51" customFormat="1" x14ac:dyDescent="0.2">
      <c r="A21" s="47">
        <f t="shared" si="1"/>
        <v>14</v>
      </c>
      <c r="B21" s="29" t="s">
        <v>177</v>
      </c>
      <c r="C21" s="29" t="s">
        <v>159</v>
      </c>
      <c r="D21" s="30" t="s">
        <v>63</v>
      </c>
      <c r="E21" s="31">
        <v>2</v>
      </c>
      <c r="F21" s="31">
        <v>1052</v>
      </c>
      <c r="G21" s="32">
        <f t="shared" ref="G21" si="12">E21*F21</f>
        <v>2104</v>
      </c>
      <c r="H21" s="33"/>
      <c r="I21" s="33"/>
      <c r="AP21" s="205"/>
      <c r="AQ21" s="205"/>
      <c r="AR21" s="205"/>
      <c r="AS21" s="205"/>
      <c r="AT21" s="205"/>
    </row>
    <row r="22" spans="1:46" s="51" customFormat="1" x14ac:dyDescent="0.2">
      <c r="A22" s="47">
        <f t="shared" si="1"/>
        <v>15</v>
      </c>
      <c r="B22" s="29" t="s">
        <v>178</v>
      </c>
      <c r="C22" s="207" t="s">
        <v>114</v>
      </c>
      <c r="D22" s="30" t="s">
        <v>115</v>
      </c>
      <c r="E22" s="31">
        <f>78+33</f>
        <v>111</v>
      </c>
      <c r="F22" s="31">
        <v>360</v>
      </c>
      <c r="G22" s="31">
        <f t="shared" si="8"/>
        <v>39960</v>
      </c>
      <c r="H22" s="33"/>
      <c r="I22" s="33"/>
      <c r="AP22" s="205"/>
      <c r="AQ22" s="205"/>
      <c r="AR22" s="205"/>
      <c r="AS22" s="205"/>
      <c r="AT22" s="205"/>
    </row>
    <row r="23" spans="1:46" s="51" customFormat="1" x14ac:dyDescent="0.2">
      <c r="A23" s="47">
        <f t="shared" si="1"/>
        <v>16</v>
      </c>
      <c r="B23" s="29" t="s">
        <v>179</v>
      </c>
      <c r="C23" s="207" t="s">
        <v>205</v>
      </c>
      <c r="D23" s="30" t="s">
        <v>115</v>
      </c>
      <c r="E23" s="31">
        <f>71+70</f>
        <v>141</v>
      </c>
      <c r="F23" s="31">
        <v>460</v>
      </c>
      <c r="G23" s="31">
        <f t="shared" si="8"/>
        <v>64860</v>
      </c>
      <c r="H23" s="33"/>
      <c r="I23" s="33"/>
      <c r="AP23" s="205"/>
      <c r="AQ23" s="205"/>
      <c r="AR23" s="205"/>
      <c r="AS23" s="205"/>
      <c r="AT23" s="205"/>
    </row>
    <row r="24" spans="1:46" s="51" customFormat="1" x14ac:dyDescent="0.2">
      <c r="A24" s="47">
        <f t="shared" si="1"/>
        <v>17</v>
      </c>
      <c r="B24" s="29" t="s">
        <v>180</v>
      </c>
      <c r="C24" s="207" t="s">
        <v>116</v>
      </c>
      <c r="D24" s="30" t="s">
        <v>115</v>
      </c>
      <c r="E24" s="208">
        <f>CEILING(E22*0.2,1)</f>
        <v>23</v>
      </c>
      <c r="F24" s="31">
        <v>380</v>
      </c>
      <c r="G24" s="31">
        <f t="shared" si="8"/>
        <v>8740</v>
      </c>
      <c r="H24" s="33"/>
      <c r="I24" s="33"/>
      <c r="AP24" s="205"/>
      <c r="AQ24" s="205"/>
      <c r="AR24" s="205"/>
      <c r="AS24" s="205"/>
      <c r="AT24" s="205"/>
    </row>
    <row r="25" spans="1:46" s="51" customFormat="1" x14ac:dyDescent="0.2">
      <c r="A25" s="47">
        <f t="shared" si="1"/>
        <v>18</v>
      </c>
      <c r="B25" s="29" t="s">
        <v>181</v>
      </c>
      <c r="C25" s="207" t="s">
        <v>206</v>
      </c>
      <c r="D25" s="30" t="s">
        <v>115</v>
      </c>
      <c r="E25" s="208">
        <f>CEILING(E23*0.2,1)</f>
        <v>29</v>
      </c>
      <c r="F25" s="31">
        <v>520</v>
      </c>
      <c r="G25" s="31">
        <f t="shared" si="8"/>
        <v>15080</v>
      </c>
      <c r="H25" s="33"/>
      <c r="I25" s="33"/>
      <c r="AP25" s="205"/>
      <c r="AQ25" s="205"/>
      <c r="AR25" s="205"/>
      <c r="AS25" s="205"/>
      <c r="AT25" s="205"/>
    </row>
    <row r="26" spans="1:46" s="51" customFormat="1" ht="22.5" x14ac:dyDescent="0.2">
      <c r="A26" s="47">
        <f t="shared" si="1"/>
        <v>19</v>
      </c>
      <c r="B26" s="29" t="s">
        <v>182</v>
      </c>
      <c r="C26" s="207" t="s">
        <v>215</v>
      </c>
      <c r="D26" s="30" t="s">
        <v>63</v>
      </c>
      <c r="E26" s="208">
        <v>3</v>
      </c>
      <c r="F26" s="31">
        <v>560</v>
      </c>
      <c r="G26" s="31">
        <f t="shared" si="8"/>
        <v>1680</v>
      </c>
      <c r="H26" s="33"/>
      <c r="I26" s="33"/>
      <c r="AP26" s="205"/>
      <c r="AQ26" s="205"/>
      <c r="AR26" s="205"/>
      <c r="AS26" s="205"/>
      <c r="AT26" s="205"/>
    </row>
    <row r="27" spans="1:46" s="51" customFormat="1" ht="22.5" x14ac:dyDescent="0.2">
      <c r="A27" s="47">
        <f t="shared" si="1"/>
        <v>20</v>
      </c>
      <c r="B27" s="29" t="s">
        <v>183</v>
      </c>
      <c r="C27" s="48" t="s">
        <v>133</v>
      </c>
      <c r="D27" s="30" t="s">
        <v>132</v>
      </c>
      <c r="E27" s="31">
        <v>1</v>
      </c>
      <c r="F27" s="31">
        <v>250</v>
      </c>
      <c r="G27" s="32">
        <f t="shared" ref="G27" si="13">E27*F27</f>
        <v>250</v>
      </c>
      <c r="H27" s="33"/>
      <c r="I27" s="33"/>
      <c r="AP27" s="205"/>
      <c r="AQ27" s="205"/>
      <c r="AR27" s="205"/>
      <c r="AS27" s="205"/>
      <c r="AT27" s="205"/>
    </row>
    <row r="28" spans="1:46" s="51" customFormat="1" ht="22.5" x14ac:dyDescent="0.2">
      <c r="A28" s="47">
        <f t="shared" si="1"/>
        <v>21</v>
      </c>
      <c r="B28" s="29" t="s">
        <v>184</v>
      </c>
      <c r="C28" s="48" t="s">
        <v>155</v>
      </c>
      <c r="D28" s="30" t="s">
        <v>132</v>
      </c>
      <c r="E28" s="31">
        <f>4*1+2*2.5</f>
        <v>9</v>
      </c>
      <c r="F28" s="31">
        <v>310</v>
      </c>
      <c r="G28" s="32">
        <f t="shared" si="8"/>
        <v>2790</v>
      </c>
      <c r="H28" s="33"/>
      <c r="I28" s="33"/>
      <c r="AP28" s="205"/>
      <c r="AQ28" s="205"/>
      <c r="AR28" s="205"/>
      <c r="AS28" s="205"/>
      <c r="AT28" s="205"/>
    </row>
    <row r="29" spans="1:46" s="51" customFormat="1" ht="22.5" x14ac:dyDescent="0.2">
      <c r="A29" s="47">
        <f t="shared" si="1"/>
        <v>22</v>
      </c>
      <c r="B29" s="29" t="s">
        <v>185</v>
      </c>
      <c r="C29" s="207" t="s">
        <v>198</v>
      </c>
      <c r="D29" s="30" t="s">
        <v>63</v>
      </c>
      <c r="E29" s="31">
        <v>1</v>
      </c>
      <c r="F29" s="31">
        <v>6900</v>
      </c>
      <c r="G29" s="31">
        <f t="shared" ref="G29" si="14">E29*F29</f>
        <v>6900</v>
      </c>
      <c r="H29" s="33"/>
      <c r="I29" s="33"/>
      <c r="AP29" s="205"/>
      <c r="AQ29" s="205"/>
      <c r="AR29" s="205"/>
      <c r="AS29" s="205"/>
      <c r="AT29" s="205"/>
    </row>
    <row r="30" spans="1:46" s="51" customFormat="1" ht="22.5" x14ac:dyDescent="0.2">
      <c r="A30" s="47">
        <f t="shared" si="1"/>
        <v>23</v>
      </c>
      <c r="B30" s="29" t="s">
        <v>186</v>
      </c>
      <c r="C30" s="207" t="s">
        <v>197</v>
      </c>
      <c r="D30" s="30" t="s">
        <v>63</v>
      </c>
      <c r="E30" s="31">
        <v>1</v>
      </c>
      <c r="F30" s="31">
        <v>5300</v>
      </c>
      <c r="G30" s="31">
        <f t="shared" ref="G30:G33" si="15">E30*F30</f>
        <v>5300</v>
      </c>
      <c r="H30" s="33"/>
      <c r="I30" s="33"/>
      <c r="AP30" s="205"/>
      <c r="AQ30" s="205"/>
      <c r="AR30" s="205"/>
      <c r="AS30" s="205"/>
      <c r="AT30" s="205"/>
    </row>
    <row r="31" spans="1:46" s="51" customFormat="1" ht="22.5" x14ac:dyDescent="0.2">
      <c r="A31" s="47">
        <f t="shared" si="1"/>
        <v>24</v>
      </c>
      <c r="B31" s="29" t="s">
        <v>187</v>
      </c>
      <c r="C31" s="207" t="s">
        <v>199</v>
      </c>
      <c r="D31" s="30" t="s">
        <v>63</v>
      </c>
      <c r="E31" s="31">
        <v>2</v>
      </c>
      <c r="F31" s="31">
        <v>4200</v>
      </c>
      <c r="G31" s="31">
        <f t="shared" ref="G31" si="16">E31*F31</f>
        <v>8400</v>
      </c>
      <c r="H31" s="33"/>
      <c r="I31" s="33"/>
      <c r="AP31" s="205"/>
      <c r="AQ31" s="205"/>
      <c r="AR31" s="205"/>
      <c r="AS31" s="205"/>
      <c r="AT31" s="205"/>
    </row>
    <row r="32" spans="1:46" s="51" customFormat="1" ht="22.5" x14ac:dyDescent="0.2">
      <c r="A32" s="47">
        <f t="shared" si="1"/>
        <v>25</v>
      </c>
      <c r="B32" s="29" t="s">
        <v>188</v>
      </c>
      <c r="C32" s="207" t="s">
        <v>200</v>
      </c>
      <c r="D32" s="30" t="s">
        <v>63</v>
      </c>
      <c r="E32" s="31">
        <v>3</v>
      </c>
      <c r="F32" s="31">
        <v>5800</v>
      </c>
      <c r="G32" s="31">
        <f t="shared" ref="G32" si="17">E32*F32</f>
        <v>17400</v>
      </c>
      <c r="H32" s="33"/>
      <c r="I32" s="33"/>
      <c r="AP32" s="205"/>
      <c r="AQ32" s="205"/>
      <c r="AR32" s="205"/>
      <c r="AS32" s="205"/>
      <c r="AT32" s="205"/>
    </row>
    <row r="33" spans="1:84" s="51" customFormat="1" ht="22.5" x14ac:dyDescent="0.2">
      <c r="A33" s="47">
        <f t="shared" si="1"/>
        <v>26</v>
      </c>
      <c r="B33" s="29" t="s">
        <v>189</v>
      </c>
      <c r="C33" s="209" t="s">
        <v>166</v>
      </c>
      <c r="D33" s="30" t="s">
        <v>115</v>
      </c>
      <c r="E33" s="208">
        <v>55</v>
      </c>
      <c r="F33" s="31">
        <v>1100</v>
      </c>
      <c r="G33" s="31">
        <f t="shared" si="15"/>
        <v>60500</v>
      </c>
      <c r="H33" s="33"/>
      <c r="I33" s="33"/>
      <c r="AP33" s="205"/>
      <c r="AQ33" s="205"/>
      <c r="AR33" s="205"/>
      <c r="AS33" s="205"/>
      <c r="AT33" s="205"/>
    </row>
    <row r="34" spans="1:84" s="51" customFormat="1" ht="22.5" x14ac:dyDescent="0.2">
      <c r="A34" s="47">
        <f t="shared" si="1"/>
        <v>27</v>
      </c>
      <c r="B34" s="29" t="s">
        <v>190</v>
      </c>
      <c r="C34" s="209" t="s">
        <v>167</v>
      </c>
      <c r="D34" s="30" t="s">
        <v>115</v>
      </c>
      <c r="E34" s="208">
        <v>17</v>
      </c>
      <c r="F34" s="31">
        <v>370</v>
      </c>
      <c r="G34" s="31">
        <f t="shared" ref="G34" si="18">E34*F34</f>
        <v>6290</v>
      </c>
      <c r="H34" s="33"/>
      <c r="I34" s="33"/>
      <c r="AP34" s="205"/>
      <c r="AQ34" s="205"/>
      <c r="AR34" s="205"/>
      <c r="AS34" s="205"/>
      <c r="AT34" s="205"/>
    </row>
    <row r="35" spans="1:84" s="51" customFormat="1" ht="22.5" x14ac:dyDescent="0.2">
      <c r="A35" s="47">
        <f t="shared" si="1"/>
        <v>28</v>
      </c>
      <c r="B35" s="29" t="s">
        <v>191</v>
      </c>
      <c r="C35" s="209" t="s">
        <v>165</v>
      </c>
      <c r="D35" s="30" t="s">
        <v>115</v>
      </c>
      <c r="E35" s="208">
        <v>49</v>
      </c>
      <c r="F35" s="31">
        <v>560</v>
      </c>
      <c r="G35" s="31">
        <f t="shared" si="8"/>
        <v>27440</v>
      </c>
      <c r="H35" s="33"/>
      <c r="I35" s="33"/>
      <c r="AP35" s="205"/>
      <c r="AQ35" s="205"/>
      <c r="AR35" s="205"/>
      <c r="AS35" s="205"/>
      <c r="AT35" s="205"/>
    </row>
    <row r="36" spans="1:84" s="51" customFormat="1" x14ac:dyDescent="0.2">
      <c r="A36" s="47">
        <f t="shared" si="1"/>
        <v>29</v>
      </c>
      <c r="B36" s="29" t="s">
        <v>201</v>
      </c>
      <c r="C36" s="207" t="s">
        <v>131</v>
      </c>
      <c r="D36" s="30" t="s">
        <v>130</v>
      </c>
      <c r="E36" s="208">
        <v>1</v>
      </c>
      <c r="F36" s="31">
        <f>F42*0.125</f>
        <v>94671.375</v>
      </c>
      <c r="G36" s="31">
        <f t="shared" ref="G36:G41" si="19">E36*F36</f>
        <v>94671.375</v>
      </c>
      <c r="H36" s="33"/>
      <c r="I36" s="33"/>
    </row>
    <row r="37" spans="1:84" s="51" customFormat="1" ht="45" x14ac:dyDescent="0.2">
      <c r="A37" s="47">
        <f t="shared" si="1"/>
        <v>30</v>
      </c>
      <c r="B37" s="29" t="s">
        <v>202</v>
      </c>
      <c r="C37" s="48" t="s">
        <v>213</v>
      </c>
      <c r="D37" s="30" t="s">
        <v>65</v>
      </c>
      <c r="E37" s="31">
        <v>40</v>
      </c>
      <c r="F37" s="31">
        <v>430</v>
      </c>
      <c r="G37" s="32">
        <f t="shared" si="19"/>
        <v>17200</v>
      </c>
      <c r="H37" s="210"/>
      <c r="I37" s="33"/>
      <c r="BG37" s="211"/>
      <c r="BH37" s="211"/>
    </row>
    <row r="38" spans="1:84" s="51" customFormat="1" ht="67.5" x14ac:dyDescent="0.2">
      <c r="A38" s="47">
        <f t="shared" si="1"/>
        <v>31</v>
      </c>
      <c r="B38" s="29" t="s">
        <v>207</v>
      </c>
      <c r="C38" s="48" t="s">
        <v>216</v>
      </c>
      <c r="D38" s="30" t="s">
        <v>118</v>
      </c>
      <c r="E38" s="31">
        <v>1</v>
      </c>
      <c r="F38" s="31">
        <v>36700</v>
      </c>
      <c r="G38" s="32">
        <f t="shared" si="19"/>
        <v>36700</v>
      </c>
      <c r="H38" s="210"/>
      <c r="I38" s="33"/>
      <c r="BG38" s="211"/>
      <c r="BH38" s="211"/>
    </row>
    <row r="39" spans="1:84" s="51" customFormat="1" ht="22.5" x14ac:dyDescent="0.2">
      <c r="A39" s="47">
        <f t="shared" si="1"/>
        <v>32</v>
      </c>
      <c r="B39" s="29" t="s">
        <v>208</v>
      </c>
      <c r="C39" s="48" t="s">
        <v>217</v>
      </c>
      <c r="D39" s="30" t="s">
        <v>168</v>
      </c>
      <c r="E39" s="31">
        <v>2</v>
      </c>
      <c r="F39" s="31">
        <v>6240</v>
      </c>
      <c r="G39" s="32">
        <f t="shared" si="19"/>
        <v>12480</v>
      </c>
      <c r="H39" s="210"/>
      <c r="I39" s="33"/>
      <c r="BG39" s="211"/>
      <c r="BH39" s="211"/>
    </row>
    <row r="40" spans="1:84" s="51" customFormat="1" x14ac:dyDescent="0.2">
      <c r="A40" s="47">
        <f t="shared" si="1"/>
        <v>33</v>
      </c>
      <c r="B40" s="29" t="s">
        <v>209</v>
      </c>
      <c r="C40" s="48" t="s">
        <v>196</v>
      </c>
      <c r="D40" s="30" t="s">
        <v>168</v>
      </c>
      <c r="E40" s="31">
        <v>1</v>
      </c>
      <c r="F40" s="31">
        <v>9700</v>
      </c>
      <c r="G40" s="32">
        <f t="shared" si="19"/>
        <v>9700</v>
      </c>
      <c r="H40" s="210"/>
      <c r="I40" s="33"/>
      <c r="BG40" s="211"/>
      <c r="BH40" s="211"/>
    </row>
    <row r="41" spans="1:84" s="51" customFormat="1" x14ac:dyDescent="0.2">
      <c r="A41" s="47">
        <f t="shared" ref="A41" si="20">A40+1</f>
        <v>34</v>
      </c>
      <c r="B41" s="29" t="s">
        <v>210</v>
      </c>
      <c r="C41" s="48" t="s">
        <v>136</v>
      </c>
      <c r="D41" s="30" t="s">
        <v>137</v>
      </c>
      <c r="E41" s="31">
        <v>2.5</v>
      </c>
      <c r="F41" s="31">
        <v>2705</v>
      </c>
      <c r="G41" s="32">
        <f t="shared" si="19"/>
        <v>6762.5</v>
      </c>
      <c r="H41" s="210"/>
      <c r="I41" s="33"/>
      <c r="BG41" s="211">
        <v>7</v>
      </c>
      <c r="BH41" s="211">
        <v>1002</v>
      </c>
      <c r="CF41" s="51">
        <v>0</v>
      </c>
    </row>
    <row r="42" spans="1:84" s="51" customFormat="1" x14ac:dyDescent="0.2">
      <c r="A42" s="52"/>
      <c r="B42" s="212" t="s">
        <v>64</v>
      </c>
      <c r="C42" s="213" t="str">
        <f>C7</f>
        <v>Zařízení č. 1.001 - Větrání kuchyně a jídelny</v>
      </c>
      <c r="D42" s="52"/>
      <c r="E42" s="214"/>
      <c r="F42" s="215">
        <f>SUM(G8:G35)</f>
        <v>757371</v>
      </c>
      <c r="G42" s="216">
        <f>SUM(G8:G41)</f>
        <v>934884.875</v>
      </c>
      <c r="H42" s="33"/>
      <c r="I42" s="33"/>
      <c r="AP42" s="205" t="e">
        <f>SUM(#REF!)</f>
        <v>#REF!</v>
      </c>
      <c r="AQ42" s="205" t="e">
        <f>SUM(#REF!)</f>
        <v>#REF!</v>
      </c>
      <c r="AR42" s="205" t="e">
        <f>SUM(#REF!)</f>
        <v>#REF!</v>
      </c>
      <c r="AS42" s="205" t="e">
        <f>SUM(#REF!)</f>
        <v>#REF!</v>
      </c>
      <c r="AT42" s="205" t="e">
        <f>SUM(#REF!)</f>
        <v>#REF!</v>
      </c>
    </row>
    <row r="43" spans="1:84" s="51" customFormat="1" x14ac:dyDescent="0.2">
      <c r="A43" s="49" t="s">
        <v>62</v>
      </c>
      <c r="B43" s="50" t="s">
        <v>106</v>
      </c>
      <c r="C43" s="53" t="s">
        <v>68</v>
      </c>
      <c r="D43" s="52"/>
      <c r="E43" s="54"/>
      <c r="F43" s="54"/>
      <c r="G43" s="54"/>
      <c r="H43" s="33"/>
      <c r="I43" s="33"/>
    </row>
    <row r="44" spans="1:84" s="51" customFormat="1" x14ac:dyDescent="0.2">
      <c r="A44" s="47">
        <f>A41+1</f>
        <v>35</v>
      </c>
      <c r="B44" s="29" t="s">
        <v>141</v>
      </c>
      <c r="C44" s="48" t="s">
        <v>127</v>
      </c>
      <c r="D44" s="30" t="s">
        <v>65</v>
      </c>
      <c r="E44" s="31">
        <v>10</v>
      </c>
      <c r="F44" s="31">
        <v>450</v>
      </c>
      <c r="G44" s="31">
        <f t="shared" ref="G44:G54" si="21">E44*F44</f>
        <v>4500</v>
      </c>
      <c r="H44" s="33"/>
      <c r="I44" s="33"/>
    </row>
    <row r="45" spans="1:84" s="51" customFormat="1" x14ac:dyDescent="0.2">
      <c r="A45" s="47">
        <f>A44+1</f>
        <v>36</v>
      </c>
      <c r="B45" s="29" t="s">
        <v>142</v>
      </c>
      <c r="C45" s="48" t="s">
        <v>150</v>
      </c>
      <c r="D45" s="30" t="s">
        <v>149</v>
      </c>
      <c r="E45" s="31">
        <v>10</v>
      </c>
      <c r="F45" s="31">
        <v>1500</v>
      </c>
      <c r="G45" s="31">
        <f t="shared" si="21"/>
        <v>15000</v>
      </c>
      <c r="H45" s="33"/>
      <c r="I45" s="33"/>
    </row>
    <row r="46" spans="1:84" s="220" customFormat="1" x14ac:dyDescent="0.2">
      <c r="A46" s="47">
        <f t="shared" ref="A46:A54" si="22">A45+1</f>
        <v>37</v>
      </c>
      <c r="B46" s="29" t="s">
        <v>108</v>
      </c>
      <c r="C46" s="48" t="s">
        <v>134</v>
      </c>
      <c r="D46" s="30" t="s">
        <v>65</v>
      </c>
      <c r="E46" s="31">
        <v>72</v>
      </c>
      <c r="F46" s="31">
        <v>80</v>
      </c>
      <c r="G46" s="31">
        <f t="shared" si="21"/>
        <v>5760</v>
      </c>
      <c r="H46" s="33"/>
      <c r="I46" s="33"/>
    </row>
    <row r="47" spans="1:84" s="51" customFormat="1" x14ac:dyDescent="0.2">
      <c r="A47" s="47">
        <f t="shared" si="22"/>
        <v>38</v>
      </c>
      <c r="B47" s="29" t="s">
        <v>110</v>
      </c>
      <c r="C47" s="48" t="s">
        <v>107</v>
      </c>
      <c r="D47" s="30" t="s">
        <v>118</v>
      </c>
      <c r="E47" s="31">
        <v>1</v>
      </c>
      <c r="F47" s="31">
        <v>500</v>
      </c>
      <c r="G47" s="31">
        <f t="shared" si="21"/>
        <v>500</v>
      </c>
      <c r="H47" s="33"/>
      <c r="I47" s="33"/>
    </row>
    <row r="48" spans="1:84" s="51" customFormat="1" x14ac:dyDescent="0.2">
      <c r="A48" s="47">
        <f t="shared" si="22"/>
        <v>39</v>
      </c>
      <c r="B48" s="29" t="s">
        <v>111</v>
      </c>
      <c r="C48" s="48" t="s">
        <v>119</v>
      </c>
      <c r="D48" s="30" t="s">
        <v>126</v>
      </c>
      <c r="E48" s="31">
        <v>50</v>
      </c>
      <c r="F48" s="31">
        <v>150</v>
      </c>
      <c r="G48" s="31">
        <f t="shared" si="21"/>
        <v>7500</v>
      </c>
      <c r="H48" s="33"/>
      <c r="I48" s="33"/>
    </row>
    <row r="49" spans="1:9" s="51" customFormat="1" x14ac:dyDescent="0.2">
      <c r="A49" s="47">
        <f t="shared" si="22"/>
        <v>40</v>
      </c>
      <c r="B49" s="29" t="s">
        <v>192</v>
      </c>
      <c r="C49" s="48" t="s">
        <v>120</v>
      </c>
      <c r="D49" s="30" t="s">
        <v>168</v>
      </c>
      <c r="E49" s="31">
        <v>1</v>
      </c>
      <c r="F49" s="31">
        <v>2000</v>
      </c>
      <c r="G49" s="31">
        <f t="shared" si="21"/>
        <v>2000</v>
      </c>
      <c r="H49" s="33"/>
      <c r="I49" s="33"/>
    </row>
    <row r="50" spans="1:9" s="51" customFormat="1" x14ac:dyDescent="0.2">
      <c r="A50" s="47">
        <f t="shared" si="22"/>
        <v>41</v>
      </c>
      <c r="B50" s="29" t="s">
        <v>193</v>
      </c>
      <c r="C50" s="48" t="s">
        <v>121</v>
      </c>
      <c r="D50" s="30" t="s">
        <v>126</v>
      </c>
      <c r="E50" s="31">
        <v>15</v>
      </c>
      <c r="F50" s="31">
        <v>150</v>
      </c>
      <c r="G50" s="31">
        <f t="shared" si="21"/>
        <v>2250</v>
      </c>
      <c r="H50" s="33"/>
      <c r="I50" s="33"/>
    </row>
    <row r="51" spans="1:9" s="51" customFormat="1" x14ac:dyDescent="0.2">
      <c r="A51" s="47">
        <f t="shared" si="22"/>
        <v>42</v>
      </c>
      <c r="B51" s="29" t="s">
        <v>122</v>
      </c>
      <c r="C51" s="48" t="s">
        <v>113</v>
      </c>
      <c r="D51" s="30" t="s">
        <v>130</v>
      </c>
      <c r="E51" s="31">
        <v>1</v>
      </c>
      <c r="F51" s="31">
        <v>4000</v>
      </c>
      <c r="G51" s="31">
        <f t="shared" si="21"/>
        <v>4000</v>
      </c>
      <c r="H51" s="33"/>
      <c r="I51" s="33"/>
    </row>
    <row r="52" spans="1:9" s="217" customFormat="1" x14ac:dyDescent="0.2">
      <c r="A52" s="47">
        <f t="shared" si="22"/>
        <v>43</v>
      </c>
      <c r="B52" s="29" t="s">
        <v>123</v>
      </c>
      <c r="C52" s="48" t="s">
        <v>109</v>
      </c>
      <c r="D52" s="30" t="s">
        <v>63</v>
      </c>
      <c r="E52" s="31">
        <v>1</v>
      </c>
      <c r="F52" s="31">
        <v>1850</v>
      </c>
      <c r="G52" s="31">
        <f t="shared" si="21"/>
        <v>1850</v>
      </c>
      <c r="H52" s="33"/>
      <c r="I52" s="33"/>
    </row>
    <row r="53" spans="1:9" s="217" customFormat="1" x14ac:dyDescent="0.2">
      <c r="A53" s="47">
        <f t="shared" si="22"/>
        <v>44</v>
      </c>
      <c r="B53" s="29" t="s">
        <v>194</v>
      </c>
      <c r="C53" s="48" t="s">
        <v>135</v>
      </c>
      <c r="D53" s="30" t="s">
        <v>63</v>
      </c>
      <c r="E53" s="31">
        <v>1</v>
      </c>
      <c r="F53" s="31">
        <v>7500</v>
      </c>
      <c r="G53" s="31">
        <f t="shared" si="21"/>
        <v>7500</v>
      </c>
      <c r="H53" s="218"/>
      <c r="I53" s="218"/>
    </row>
    <row r="54" spans="1:9" s="51" customFormat="1" ht="26.25" customHeight="1" x14ac:dyDescent="0.2">
      <c r="A54" s="47">
        <f t="shared" si="22"/>
        <v>45</v>
      </c>
      <c r="B54" s="29" t="s">
        <v>195</v>
      </c>
      <c r="C54" s="48" t="s">
        <v>112</v>
      </c>
      <c r="D54" s="30" t="s">
        <v>63</v>
      </c>
      <c r="E54" s="31">
        <v>1</v>
      </c>
      <c r="F54" s="31">
        <v>7500</v>
      </c>
      <c r="G54" s="31">
        <f t="shared" si="21"/>
        <v>7500</v>
      </c>
    </row>
    <row r="55" spans="1:9" s="51" customFormat="1" x14ac:dyDescent="0.2">
      <c r="A55" s="52"/>
      <c r="B55" s="212" t="s">
        <v>64</v>
      </c>
      <c r="C55" s="213" t="s">
        <v>69</v>
      </c>
      <c r="D55" s="52"/>
      <c r="E55" s="214"/>
      <c r="F55" s="214"/>
      <c r="G55" s="219">
        <f>SUM(G43:G54)</f>
        <v>58360</v>
      </c>
    </row>
    <row r="56" spans="1:9" s="51" customFormat="1" x14ac:dyDescent="0.2">
      <c r="D56" s="56"/>
    </row>
    <row r="57" spans="1:9" s="51" customFormat="1" ht="56.25" x14ac:dyDescent="0.2">
      <c r="C57" s="57" t="s">
        <v>98</v>
      </c>
      <c r="D57" s="56"/>
    </row>
    <row r="58" spans="1:9" s="51" customFormat="1" ht="41.25" customHeight="1" x14ac:dyDescent="0.2">
      <c r="C58" s="57" t="s">
        <v>97</v>
      </c>
      <c r="D58" s="56"/>
    </row>
    <row r="59" spans="1:9" s="51" customFormat="1" ht="157.5" x14ac:dyDescent="0.2">
      <c r="C59" s="57" t="s">
        <v>124</v>
      </c>
      <c r="D59" s="56"/>
    </row>
    <row r="60" spans="1:9" s="51" customFormat="1" ht="33.75" x14ac:dyDescent="0.2">
      <c r="C60" s="58" t="s">
        <v>99</v>
      </c>
      <c r="D60" s="56"/>
    </row>
    <row r="61" spans="1:9" x14ac:dyDescent="0.2">
      <c r="C61" s="27"/>
      <c r="E61" s="5"/>
      <c r="G61" s="37">
        <f>SUM(G8:G57)/2</f>
        <v>993244.875</v>
      </c>
      <c r="I61" s="222"/>
    </row>
    <row r="62" spans="1:9" x14ac:dyDescent="0.2">
      <c r="C62" s="28"/>
      <c r="E62" s="5"/>
      <c r="G62" s="37"/>
    </row>
    <row r="63" spans="1:9" x14ac:dyDescent="0.2">
      <c r="A63" s="14"/>
      <c r="B63" s="14"/>
      <c r="D63" s="25"/>
      <c r="E63" s="14"/>
      <c r="F63" s="14"/>
      <c r="G63" s="14"/>
    </row>
    <row r="64" spans="1:9" x14ac:dyDescent="0.2">
      <c r="A64" s="14"/>
      <c r="B64" s="14"/>
      <c r="D64" s="25"/>
      <c r="E64" s="14"/>
      <c r="F64" s="14"/>
      <c r="G64" s="14"/>
    </row>
    <row r="65" spans="1:7" x14ac:dyDescent="0.2">
      <c r="A65" s="14"/>
      <c r="B65" s="14"/>
      <c r="C65" s="14"/>
      <c r="D65" s="25"/>
      <c r="E65" s="14"/>
      <c r="F65" s="14"/>
      <c r="G65" s="14"/>
    </row>
    <row r="66" spans="1:7" x14ac:dyDescent="0.2">
      <c r="A66" s="14"/>
      <c r="B66" s="14"/>
      <c r="C66" s="14"/>
      <c r="D66" s="25"/>
      <c r="E66" s="14"/>
      <c r="F66" s="14"/>
      <c r="G66" s="14"/>
    </row>
    <row r="67" spans="1:7" x14ac:dyDescent="0.2">
      <c r="E67" s="5"/>
    </row>
    <row r="68" spans="1:7" x14ac:dyDescent="0.2">
      <c r="E68" s="5"/>
    </row>
    <row r="69" spans="1:7" x14ac:dyDescent="0.2">
      <c r="E69" s="5"/>
    </row>
    <row r="70" spans="1:7" x14ac:dyDescent="0.2">
      <c r="E70" s="5"/>
    </row>
    <row r="71" spans="1:7" x14ac:dyDescent="0.2">
      <c r="E71" s="5"/>
    </row>
    <row r="72" spans="1:7" x14ac:dyDescent="0.2">
      <c r="E72" s="5"/>
    </row>
    <row r="73" spans="1:7" x14ac:dyDescent="0.2">
      <c r="E73" s="5"/>
    </row>
    <row r="74" spans="1:7" x14ac:dyDescent="0.2">
      <c r="E74" s="5"/>
    </row>
    <row r="75" spans="1:7" x14ac:dyDescent="0.2">
      <c r="E75" s="5"/>
    </row>
    <row r="76" spans="1:7" x14ac:dyDescent="0.2">
      <c r="E76" s="5"/>
    </row>
    <row r="77" spans="1:7" x14ac:dyDescent="0.2">
      <c r="E77" s="5"/>
    </row>
    <row r="78" spans="1:7" x14ac:dyDescent="0.2">
      <c r="E78" s="5"/>
    </row>
    <row r="79" spans="1:7" x14ac:dyDescent="0.2">
      <c r="E79" s="5"/>
    </row>
    <row r="80" spans="1:7" x14ac:dyDescent="0.2">
      <c r="E80" s="5"/>
    </row>
    <row r="81" spans="4:5" x14ac:dyDescent="0.2">
      <c r="D81" s="5"/>
      <c r="E81" s="5"/>
    </row>
    <row r="82" spans="4:5" x14ac:dyDescent="0.2">
      <c r="D82" s="5"/>
      <c r="E82" s="5"/>
    </row>
    <row r="83" spans="4:5" x14ac:dyDescent="0.2">
      <c r="D83" s="5"/>
      <c r="E83" s="5"/>
    </row>
    <row r="84" spans="4:5" x14ac:dyDescent="0.2">
      <c r="D84" s="5"/>
      <c r="E84" s="5"/>
    </row>
    <row r="85" spans="4:5" x14ac:dyDescent="0.2">
      <c r="D85" s="5"/>
      <c r="E85" s="5"/>
    </row>
    <row r="86" spans="4:5" x14ac:dyDescent="0.2">
      <c r="D86" s="5"/>
      <c r="E86" s="5"/>
    </row>
    <row r="87" spans="4:5" x14ac:dyDescent="0.2">
      <c r="D87" s="5"/>
      <c r="E87" s="5"/>
    </row>
    <row r="88" spans="4:5" x14ac:dyDescent="0.2">
      <c r="D88" s="5"/>
      <c r="E88" s="5"/>
    </row>
    <row r="89" spans="4:5" x14ac:dyDescent="0.2">
      <c r="D89" s="5"/>
      <c r="E89" s="5"/>
    </row>
    <row r="90" spans="4:5" x14ac:dyDescent="0.2">
      <c r="D90" s="5"/>
      <c r="E90" s="5"/>
    </row>
    <row r="91" spans="4:5" x14ac:dyDescent="0.2">
      <c r="D91" s="5"/>
      <c r="E91" s="5"/>
    </row>
    <row r="92" spans="4:5" x14ac:dyDescent="0.2">
      <c r="D92" s="5"/>
      <c r="E92" s="5"/>
    </row>
    <row r="93" spans="4:5" x14ac:dyDescent="0.2">
      <c r="D93" s="5"/>
      <c r="E93" s="5"/>
    </row>
    <row r="94" spans="4:5" x14ac:dyDescent="0.2">
      <c r="D94" s="5"/>
      <c r="E94" s="5"/>
    </row>
    <row r="95" spans="4:5" x14ac:dyDescent="0.2">
      <c r="D95" s="5"/>
      <c r="E95" s="5"/>
    </row>
    <row r="96" spans="4:5" x14ac:dyDescent="0.2">
      <c r="D96" s="5"/>
      <c r="E96" s="5"/>
    </row>
    <row r="97" spans="1:7" x14ac:dyDescent="0.2">
      <c r="E97" s="5"/>
    </row>
    <row r="98" spans="1:7" x14ac:dyDescent="0.2">
      <c r="A98" s="15"/>
      <c r="B98" s="15"/>
    </row>
    <row r="99" spans="1:7" x14ac:dyDescent="0.2">
      <c r="A99" s="14"/>
      <c r="B99" s="14"/>
      <c r="C99" s="17"/>
      <c r="D99" s="26"/>
      <c r="E99" s="18"/>
      <c r="F99" s="17"/>
      <c r="G99" s="19"/>
    </row>
    <row r="100" spans="1:7" x14ac:dyDescent="0.2">
      <c r="A100" s="20"/>
      <c r="B100" s="20"/>
      <c r="C100" s="14"/>
      <c r="D100" s="25"/>
      <c r="E100" s="21"/>
      <c r="F100" s="14"/>
      <c r="G100" s="14"/>
    </row>
    <row r="101" spans="1:7" x14ac:dyDescent="0.2">
      <c r="A101" s="14"/>
      <c r="B101" s="14"/>
      <c r="C101" s="14"/>
      <c r="D101" s="25"/>
      <c r="E101" s="21"/>
      <c r="F101" s="14"/>
      <c r="G101" s="14"/>
    </row>
    <row r="102" spans="1:7" x14ac:dyDescent="0.2">
      <c r="A102" s="14"/>
      <c r="B102" s="14"/>
      <c r="C102" s="14"/>
      <c r="D102" s="25"/>
      <c r="E102" s="21"/>
      <c r="F102" s="14"/>
      <c r="G102" s="14"/>
    </row>
    <row r="103" spans="1:7" x14ac:dyDescent="0.2">
      <c r="A103" s="14"/>
      <c r="B103" s="14"/>
      <c r="C103" s="14"/>
      <c r="D103" s="25"/>
      <c r="E103" s="21"/>
      <c r="F103" s="14"/>
      <c r="G103" s="14"/>
    </row>
    <row r="104" spans="1:7" x14ac:dyDescent="0.2">
      <c r="A104" s="14"/>
      <c r="B104" s="14"/>
      <c r="C104" s="14"/>
      <c r="D104" s="25"/>
      <c r="E104" s="21"/>
      <c r="F104" s="14"/>
      <c r="G104" s="14"/>
    </row>
    <row r="105" spans="1:7" x14ac:dyDescent="0.2">
      <c r="A105" s="14"/>
      <c r="B105" s="14"/>
      <c r="C105" s="14"/>
      <c r="D105" s="25"/>
      <c r="E105" s="21"/>
      <c r="F105" s="14"/>
      <c r="G105" s="14"/>
    </row>
    <row r="106" spans="1:7" x14ac:dyDescent="0.2">
      <c r="A106" s="14"/>
      <c r="B106" s="14"/>
      <c r="C106" s="14"/>
      <c r="D106" s="25"/>
      <c r="E106" s="21"/>
      <c r="F106" s="14"/>
      <c r="G106" s="14"/>
    </row>
    <row r="107" spans="1:7" x14ac:dyDescent="0.2">
      <c r="A107" s="14"/>
      <c r="B107" s="14"/>
      <c r="C107" s="14"/>
      <c r="D107" s="25"/>
      <c r="E107" s="21"/>
      <c r="F107" s="14"/>
      <c r="G107" s="14"/>
    </row>
    <row r="108" spans="1:7" x14ac:dyDescent="0.2">
      <c r="A108" s="14"/>
      <c r="B108" s="14"/>
      <c r="C108" s="14"/>
      <c r="D108" s="25"/>
      <c r="E108" s="21"/>
      <c r="F108" s="14"/>
      <c r="G108" s="14"/>
    </row>
    <row r="109" spans="1:7" x14ac:dyDescent="0.2">
      <c r="A109" s="14"/>
      <c r="B109" s="14"/>
      <c r="C109" s="14"/>
      <c r="D109" s="25"/>
      <c r="E109" s="21"/>
      <c r="F109" s="14"/>
      <c r="G109" s="14"/>
    </row>
    <row r="110" spans="1:7" x14ac:dyDescent="0.2">
      <c r="A110" s="14"/>
      <c r="B110" s="14"/>
      <c r="C110" s="14"/>
      <c r="D110" s="25"/>
      <c r="E110" s="21"/>
      <c r="F110" s="14"/>
      <c r="G110" s="14"/>
    </row>
    <row r="111" spans="1:7" x14ac:dyDescent="0.2">
      <c r="A111" s="14"/>
      <c r="B111" s="14"/>
      <c r="C111" s="14"/>
      <c r="D111" s="25"/>
      <c r="E111" s="21"/>
      <c r="F111" s="14"/>
      <c r="G111" s="14"/>
    </row>
    <row r="112" spans="1:7" x14ac:dyDescent="0.2">
      <c r="A112" s="14"/>
      <c r="B112" s="14"/>
      <c r="C112" s="14"/>
      <c r="D112" s="25"/>
      <c r="E112" s="21"/>
      <c r="F112" s="14"/>
      <c r="G112" s="14"/>
    </row>
  </sheetData>
  <mergeCells count="6">
    <mergeCell ref="H3:I4"/>
    <mergeCell ref="A1:G1"/>
    <mergeCell ref="A3:B3"/>
    <mergeCell ref="A4:B4"/>
    <mergeCell ref="D4:G4"/>
    <mergeCell ref="D3:E3"/>
  </mergeCells>
  <phoneticPr fontId="0" type="noConversion"/>
  <printOptions horizontalCentered="1" gridLinesSet="0"/>
  <pageMargins left="0.19685039370078741" right="0.19685039370078741" top="0.59055118110236227" bottom="0.35433070866141736" header="0.19685039370078741" footer="0.15748031496062992"/>
  <pageSetup paperSize="9" scale="96" fitToHeight="0" orientation="portrait" r:id="rId1"/>
  <headerFooter alignWithMargins="0">
    <oddFooter>&amp;R&amp;"Arial,Obyčejné"Strana &amp;P</oddFooter>
  </headerFooter>
  <ignoredErrors>
    <ignoredError sqref="A4:B6 A42:B42 A7:B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workbookViewId="0"/>
  </sheetViews>
  <sheetFormatPr defaultRowHeight="12.75" x14ac:dyDescent="0.2"/>
  <sheetData>
    <row r="1" spans="1:1" x14ac:dyDescent="0.2">
      <c r="A1" s="4" t="s">
        <v>70</v>
      </c>
    </row>
    <row r="2" spans="1:1" x14ac:dyDescent="0.2">
      <c r="A2" t="s">
        <v>71</v>
      </c>
    </row>
    <row r="3" spans="1:1" x14ac:dyDescent="0.2">
      <c r="A3" t="s">
        <v>72</v>
      </c>
    </row>
    <row r="4" spans="1:1" x14ac:dyDescent="0.2">
      <c r="A4" t="s">
        <v>73</v>
      </c>
    </row>
    <row r="5" spans="1:1" x14ac:dyDescent="0.2">
      <c r="A5" t="s">
        <v>74</v>
      </c>
    </row>
    <row r="6" spans="1:1" x14ac:dyDescent="0.2">
      <c r="A6" t="s">
        <v>75</v>
      </c>
    </row>
    <row r="7" spans="1:1" x14ac:dyDescent="0.2">
      <c r="A7" t="s">
        <v>76</v>
      </c>
    </row>
    <row r="8" spans="1:1" x14ac:dyDescent="0.2">
      <c r="A8" t="s">
        <v>77</v>
      </c>
    </row>
    <row r="9" spans="1:1" x14ac:dyDescent="0.2">
      <c r="A9" t="s">
        <v>78</v>
      </c>
    </row>
    <row r="10" spans="1:1" x14ac:dyDescent="0.2">
      <c r="A10" t="s">
        <v>79</v>
      </c>
    </row>
    <row r="11" spans="1:1" x14ac:dyDescent="0.2">
      <c r="A11" t="s">
        <v>80</v>
      </c>
    </row>
    <row r="12" spans="1:1" x14ac:dyDescent="0.2">
      <c r="A12" t="s">
        <v>81</v>
      </c>
    </row>
    <row r="13" spans="1:1" x14ac:dyDescent="0.2">
      <c r="A13" t="s">
        <v>82</v>
      </c>
    </row>
    <row r="14" spans="1:1" x14ac:dyDescent="0.2">
      <c r="A14" t="s">
        <v>83</v>
      </c>
    </row>
    <row r="15" spans="1:1" x14ac:dyDescent="0.2">
      <c r="A15" t="s">
        <v>84</v>
      </c>
    </row>
    <row r="16" spans="1:1" x14ac:dyDescent="0.2">
      <c r="A16" t="s">
        <v>85</v>
      </c>
    </row>
    <row r="17" spans="1:1" x14ac:dyDescent="0.2">
      <c r="A17" t="s">
        <v>86</v>
      </c>
    </row>
    <row r="18" spans="1:1" x14ac:dyDescent="0.2">
      <c r="A18" t="s">
        <v>87</v>
      </c>
    </row>
    <row r="19" spans="1:1" x14ac:dyDescent="0.2">
      <c r="A19" t="s">
        <v>88</v>
      </c>
    </row>
    <row r="20" spans="1:1" x14ac:dyDescent="0.2">
      <c r="A20" t="s">
        <v>89</v>
      </c>
    </row>
    <row r="21" spans="1:1" x14ac:dyDescent="0.2">
      <c r="A21" t="s">
        <v>90</v>
      </c>
    </row>
    <row r="22" spans="1:1" x14ac:dyDescent="0.2">
      <c r="A22" t="s">
        <v>91</v>
      </c>
    </row>
    <row r="23" spans="1:1" x14ac:dyDescent="0.2">
      <c r="A23" t="s">
        <v>92</v>
      </c>
    </row>
    <row r="24" spans="1:1" x14ac:dyDescent="0.2">
      <c r="A24" t="s">
        <v>93</v>
      </c>
    </row>
    <row r="25" spans="1:1" x14ac:dyDescent="0.2">
      <c r="A25" t="s">
        <v>94</v>
      </c>
    </row>
    <row r="26" spans="1:1" x14ac:dyDescent="0.2">
      <c r="A26" t="s">
        <v>95</v>
      </c>
    </row>
    <row r="27" spans="1:1" x14ac:dyDescent="0.2">
      <c r="A27" t="s">
        <v>96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39</vt:i4>
      </vt:variant>
    </vt:vector>
  </HeadingPairs>
  <TitlesOfParts>
    <vt:vector size="43" baseType="lpstr">
      <vt:lpstr>Krycí list</vt:lpstr>
      <vt:lpstr>Rekapitulace</vt:lpstr>
      <vt:lpstr>Položky</vt:lpstr>
      <vt:lpstr>List1</vt:lpstr>
      <vt:lpstr>cisloobjektu</vt:lpstr>
      <vt:lpstr>cislostavby</vt:lpstr>
      <vt:lpstr>Datum</vt:lpstr>
      <vt:lpstr>Dil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'Krycí list'!Oblast_tisku</vt:lpstr>
      <vt:lpstr>Položky!Oblast_tisku</vt:lpstr>
      <vt:lpstr>Rekapitulace!Oblast_tisku</vt:lpstr>
      <vt:lpstr>PocetMJ</vt:lpstr>
      <vt:lpstr>Poznamka</vt:lpstr>
      <vt:lpstr>Profese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soustava</vt:lpstr>
      <vt:lpstr>soustva</vt:lpstr>
      <vt:lpstr>VRN</vt:lpstr>
      <vt:lpstr>Zakazka</vt:lpstr>
      <vt:lpstr>Zaklad22</vt:lpstr>
      <vt:lpstr>Zaklad5</vt:lpstr>
      <vt:lpstr>Zařazení</vt:lpstr>
      <vt:lpstr>Zhotovitel</vt:lpstr>
    </vt:vector>
  </TitlesOfParts>
  <Company>Spojprojekt CZ,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hfarka</dc:creator>
  <cp:lastModifiedBy>Precission 7710</cp:lastModifiedBy>
  <cp:lastPrinted>2019-05-09T13:13:32Z</cp:lastPrinted>
  <dcterms:created xsi:type="dcterms:W3CDTF">2011-12-29T12:13:28Z</dcterms:created>
  <dcterms:modified xsi:type="dcterms:W3CDTF">2019-05-15T04:25:36Z</dcterms:modified>
</cp:coreProperties>
</file>